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309A759F-3DEC-44D2-A245-F4BE5C45A72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otal" sheetId="3" r:id="rId1"/>
    <sheet name="Mountaineer" sheetId="4" r:id="rId2"/>
    <sheet name="Wheeling" sheetId="7" r:id="rId3"/>
    <sheet name="Mardi Gras" sheetId="8" r:id="rId4"/>
    <sheet name="Charles Town" sheetId="1" r:id="rId5"/>
    <sheet name="Greenbrier" sheetId="9" r:id="rId6"/>
  </sheets>
  <definedNames>
    <definedName name="_xlnm.Print_Area" localSheetId="4">'Charles Town'!$A$1:$S$190</definedName>
    <definedName name="_xlnm.Print_Area" localSheetId="5">Greenbrier!$A$1:$S$146</definedName>
    <definedName name="_xlnm.Print_Area" localSheetId="3">'Mardi Gras'!$A$1:$S$190</definedName>
    <definedName name="_xlnm.Print_Area" localSheetId="1">Mountaineer!$A$1:$S$97</definedName>
    <definedName name="_xlnm.Print_Area" localSheetId="0">Total!$A$1:$S$53</definedName>
    <definedName name="_xlnm.Print_Area" localSheetId="2">Wheeling!$A$1:$S$142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8" i="3" l="1"/>
  <c r="H48" i="3"/>
  <c r="G48" i="3"/>
  <c r="D48" i="3"/>
  <c r="C48" i="3"/>
  <c r="B48" i="3"/>
  <c r="A48" i="3"/>
  <c r="N48" i="4"/>
  <c r="M48" i="4"/>
  <c r="L48" i="4"/>
  <c r="J48" i="4"/>
  <c r="E48" i="4"/>
  <c r="O48" i="4" s="1"/>
  <c r="Q48" i="4" s="1"/>
  <c r="N48" i="7"/>
  <c r="M48" i="7"/>
  <c r="L48" i="7"/>
  <c r="J48" i="7"/>
  <c r="E48" i="7"/>
  <c r="O48" i="7" s="1"/>
  <c r="Q48" i="7" s="1"/>
  <c r="N48" i="8"/>
  <c r="M48" i="8"/>
  <c r="L48" i="8"/>
  <c r="J48" i="8"/>
  <c r="E48" i="8"/>
  <c r="N48" i="1"/>
  <c r="M48" i="1"/>
  <c r="L48" i="1"/>
  <c r="J48" i="1"/>
  <c r="E48" i="1"/>
  <c r="O48" i="1" s="1"/>
  <c r="Q48" i="1" s="1"/>
  <c r="N48" i="9"/>
  <c r="M48" i="9"/>
  <c r="L48" i="9"/>
  <c r="J48" i="9"/>
  <c r="E48" i="9"/>
  <c r="I47" i="3"/>
  <c r="H47" i="3"/>
  <c r="G47" i="3"/>
  <c r="D47" i="3"/>
  <c r="C47" i="3"/>
  <c r="B47" i="3"/>
  <c r="N47" i="4"/>
  <c r="M47" i="4"/>
  <c r="L47" i="4"/>
  <c r="J47" i="4"/>
  <c r="E47" i="4"/>
  <c r="O47" i="4" s="1"/>
  <c r="Q47" i="4" s="1"/>
  <c r="N47" i="7"/>
  <c r="M47" i="7"/>
  <c r="L47" i="7"/>
  <c r="J47" i="7"/>
  <c r="E47" i="7"/>
  <c r="O47" i="7" s="1"/>
  <c r="Q47" i="7" s="1"/>
  <c r="N47" i="8"/>
  <c r="M47" i="8"/>
  <c r="L47" i="8"/>
  <c r="J47" i="8"/>
  <c r="E47" i="8"/>
  <c r="N47" i="1"/>
  <c r="M47" i="1"/>
  <c r="L47" i="1"/>
  <c r="J47" i="1"/>
  <c r="E47" i="1"/>
  <c r="N47" i="9"/>
  <c r="M47" i="9"/>
  <c r="L47" i="9"/>
  <c r="J47" i="9"/>
  <c r="E47" i="9"/>
  <c r="L48" i="3" l="1"/>
  <c r="M48" i="3"/>
  <c r="J48" i="3"/>
  <c r="O48" i="8"/>
  <c r="Q48" i="8" s="1"/>
  <c r="N48" i="3"/>
  <c r="E48" i="3"/>
  <c r="O48" i="9"/>
  <c r="Q48" i="9" s="1"/>
  <c r="Q48" i="3" s="1"/>
  <c r="O48" i="3"/>
  <c r="R48" i="4"/>
  <c r="S48" i="4"/>
  <c r="S48" i="7"/>
  <c r="R48" i="7"/>
  <c r="S48" i="8"/>
  <c r="R48" i="8"/>
  <c r="R48" i="1"/>
  <c r="S48" i="1"/>
  <c r="S48" i="9"/>
  <c r="R48" i="9"/>
  <c r="M47" i="3"/>
  <c r="O47" i="9"/>
  <c r="Q47" i="9" s="1"/>
  <c r="L47" i="3"/>
  <c r="O47" i="1"/>
  <c r="Q47" i="1" s="1"/>
  <c r="N47" i="3"/>
  <c r="O47" i="8"/>
  <c r="Q47" i="8" s="1"/>
  <c r="R47" i="8" s="1"/>
  <c r="J47" i="3"/>
  <c r="E47" i="3"/>
  <c r="S47" i="4"/>
  <c r="R47" i="4"/>
  <c r="S47" i="7"/>
  <c r="R47" i="7"/>
  <c r="S47" i="9"/>
  <c r="R47" i="9"/>
  <c r="I46" i="3"/>
  <c r="H46" i="3"/>
  <c r="G46" i="3"/>
  <c r="D46" i="3"/>
  <c r="C46" i="3"/>
  <c r="B46" i="3"/>
  <c r="N46" i="4"/>
  <c r="M46" i="4"/>
  <c r="L46" i="4"/>
  <c r="J46" i="4"/>
  <c r="E46" i="4"/>
  <c r="O46" i="4" s="1"/>
  <c r="Q46" i="4" s="1"/>
  <c r="N46" i="7"/>
  <c r="M46" i="7"/>
  <c r="L46" i="7"/>
  <c r="J46" i="7"/>
  <c r="E46" i="7"/>
  <c r="N46" i="8"/>
  <c r="M46" i="8"/>
  <c r="L46" i="8"/>
  <c r="J46" i="8"/>
  <c r="E46" i="8"/>
  <c r="N46" i="1"/>
  <c r="M46" i="1"/>
  <c r="L46" i="1"/>
  <c r="J46" i="1"/>
  <c r="E46" i="1"/>
  <c r="N46" i="9"/>
  <c r="M46" i="9"/>
  <c r="L46" i="9"/>
  <c r="J46" i="9"/>
  <c r="E46" i="9"/>
  <c r="I45" i="3"/>
  <c r="H45" i="3"/>
  <c r="G45" i="3"/>
  <c r="D45" i="3"/>
  <c r="C45" i="3"/>
  <c r="B45" i="3"/>
  <c r="N45" i="4"/>
  <c r="M45" i="4"/>
  <c r="L45" i="4"/>
  <c r="J45" i="4"/>
  <c r="E45" i="4"/>
  <c r="N45" i="7"/>
  <c r="M45" i="7"/>
  <c r="L45" i="7"/>
  <c r="J45" i="7"/>
  <c r="E45" i="7"/>
  <c r="O45" i="7" s="1"/>
  <c r="Q45" i="7" s="1"/>
  <c r="J45" i="8"/>
  <c r="N45" i="8"/>
  <c r="M45" i="8"/>
  <c r="L45" i="8"/>
  <c r="E45" i="8"/>
  <c r="N45" i="1"/>
  <c r="M45" i="1"/>
  <c r="L45" i="1"/>
  <c r="J45" i="1"/>
  <c r="E45" i="1"/>
  <c r="N45" i="9"/>
  <c r="M45" i="9"/>
  <c r="L45" i="9"/>
  <c r="J45" i="9"/>
  <c r="E45" i="9"/>
  <c r="S48" i="3" l="1"/>
  <c r="R48" i="3"/>
  <c r="Q47" i="3"/>
  <c r="S47" i="8"/>
  <c r="S47" i="3" s="1"/>
  <c r="S47" i="1"/>
  <c r="O47" i="3"/>
  <c r="R47" i="1"/>
  <c r="R47" i="3"/>
  <c r="O46" i="7"/>
  <c r="Q46" i="7" s="1"/>
  <c r="L46" i="3"/>
  <c r="M46" i="3"/>
  <c r="J46" i="3"/>
  <c r="O46" i="8"/>
  <c r="Q46" i="8" s="1"/>
  <c r="S46" i="8" s="1"/>
  <c r="N46" i="3"/>
  <c r="E46" i="3"/>
  <c r="S46" i="4"/>
  <c r="R46" i="4"/>
  <c r="S46" i="7"/>
  <c r="R46" i="7"/>
  <c r="O46" i="1"/>
  <c r="O46" i="9"/>
  <c r="E45" i="3"/>
  <c r="J45" i="3"/>
  <c r="L45" i="3"/>
  <c r="M45" i="3"/>
  <c r="O45" i="1"/>
  <c r="Q45" i="1" s="1"/>
  <c r="S45" i="1" s="1"/>
  <c r="N45" i="3"/>
  <c r="O45" i="4"/>
  <c r="S45" i="7"/>
  <c r="R45" i="7"/>
  <c r="O45" i="8"/>
  <c r="Q45" i="8" s="1"/>
  <c r="O45" i="9"/>
  <c r="Q45" i="9" s="1"/>
  <c r="S45" i="9" s="1"/>
  <c r="I44" i="3"/>
  <c r="H44" i="3"/>
  <c r="G44" i="3"/>
  <c r="D44" i="3"/>
  <c r="C44" i="3"/>
  <c r="B44" i="3"/>
  <c r="N44" i="4"/>
  <c r="M44" i="4"/>
  <c r="L44" i="4"/>
  <c r="J44" i="4"/>
  <c r="E44" i="4"/>
  <c r="N44" i="7"/>
  <c r="M44" i="7"/>
  <c r="L44" i="7"/>
  <c r="J44" i="7"/>
  <c r="E44" i="7"/>
  <c r="O44" i="7" s="1"/>
  <c r="Q44" i="7" s="1"/>
  <c r="S44" i="7" s="1"/>
  <c r="N44" i="8"/>
  <c r="M44" i="8"/>
  <c r="L44" i="8"/>
  <c r="J44" i="8"/>
  <c r="E44" i="8"/>
  <c r="N44" i="1"/>
  <c r="M44" i="1"/>
  <c r="L44" i="1"/>
  <c r="J44" i="1"/>
  <c r="E44" i="1"/>
  <c r="N44" i="9"/>
  <c r="M44" i="9"/>
  <c r="L44" i="9"/>
  <c r="J44" i="9"/>
  <c r="E44" i="9"/>
  <c r="I43" i="3"/>
  <c r="H43" i="3"/>
  <c r="G43" i="3"/>
  <c r="D43" i="3"/>
  <c r="C43" i="3"/>
  <c r="B43" i="3"/>
  <c r="N43" i="4"/>
  <c r="M43" i="4"/>
  <c r="L43" i="4"/>
  <c r="J43" i="4"/>
  <c r="E43" i="4"/>
  <c r="N43" i="7"/>
  <c r="M43" i="7"/>
  <c r="L43" i="7"/>
  <c r="J43" i="7"/>
  <c r="E43" i="7"/>
  <c r="N43" i="8"/>
  <c r="M43" i="8"/>
  <c r="L43" i="8"/>
  <c r="J43" i="8"/>
  <c r="E43" i="8"/>
  <c r="N43" i="1"/>
  <c r="M43" i="1"/>
  <c r="L43" i="1"/>
  <c r="J43" i="1"/>
  <c r="E43" i="1"/>
  <c r="N43" i="9"/>
  <c r="M43" i="9"/>
  <c r="L43" i="9"/>
  <c r="J43" i="9"/>
  <c r="E43" i="9"/>
  <c r="I42" i="3"/>
  <c r="H42" i="3"/>
  <c r="G42" i="3"/>
  <c r="D42" i="3"/>
  <c r="C42" i="3"/>
  <c r="B42" i="3"/>
  <c r="N42" i="4"/>
  <c r="M42" i="4"/>
  <c r="L42" i="4"/>
  <c r="J42" i="4"/>
  <c r="E42" i="4"/>
  <c r="N42" i="7"/>
  <c r="M42" i="7"/>
  <c r="L42" i="7"/>
  <c r="J42" i="7"/>
  <c r="E42" i="7"/>
  <c r="N42" i="8"/>
  <c r="M42" i="8"/>
  <c r="L42" i="8"/>
  <c r="J42" i="8"/>
  <c r="E42" i="8"/>
  <c r="N42" i="1"/>
  <c r="M42" i="1"/>
  <c r="L42" i="1"/>
  <c r="J42" i="1"/>
  <c r="E42" i="1"/>
  <c r="N42" i="9"/>
  <c r="M42" i="9"/>
  <c r="L42" i="9"/>
  <c r="J42" i="9"/>
  <c r="E42" i="9"/>
  <c r="I41" i="3"/>
  <c r="H41" i="3"/>
  <c r="G41" i="3"/>
  <c r="D41" i="3"/>
  <c r="C41" i="3"/>
  <c r="B41" i="3"/>
  <c r="N41" i="4"/>
  <c r="M41" i="4"/>
  <c r="L41" i="4"/>
  <c r="J41" i="4"/>
  <c r="E41" i="4"/>
  <c r="N41" i="7"/>
  <c r="M41" i="7"/>
  <c r="L41" i="7"/>
  <c r="J41" i="7"/>
  <c r="E41" i="7"/>
  <c r="O41" i="7" s="1"/>
  <c r="Q41" i="7" s="1"/>
  <c r="N41" i="8"/>
  <c r="M41" i="8"/>
  <c r="L41" i="8"/>
  <c r="J41" i="8"/>
  <c r="E41" i="8"/>
  <c r="N41" i="1"/>
  <c r="M41" i="1"/>
  <c r="L41" i="1"/>
  <c r="J41" i="1"/>
  <c r="E41" i="1"/>
  <c r="N41" i="9"/>
  <c r="M41" i="9"/>
  <c r="L41" i="9"/>
  <c r="J41" i="9"/>
  <c r="E41" i="9"/>
  <c r="I40" i="3"/>
  <c r="H40" i="3"/>
  <c r="G40" i="3"/>
  <c r="D40" i="3"/>
  <c r="C40" i="3"/>
  <c r="B40" i="3"/>
  <c r="N40" i="4"/>
  <c r="M40" i="4"/>
  <c r="L40" i="4"/>
  <c r="J40" i="4"/>
  <c r="E40" i="4"/>
  <c r="N40" i="7"/>
  <c r="M40" i="7"/>
  <c r="L40" i="7"/>
  <c r="J40" i="7"/>
  <c r="E40" i="7"/>
  <c r="N40" i="8"/>
  <c r="M40" i="8"/>
  <c r="L40" i="8"/>
  <c r="J40" i="8"/>
  <c r="E40" i="8"/>
  <c r="N40" i="1"/>
  <c r="M40" i="1"/>
  <c r="L40" i="1"/>
  <c r="J40" i="1"/>
  <c r="E40" i="1"/>
  <c r="N40" i="9"/>
  <c r="M40" i="9"/>
  <c r="L40" i="9"/>
  <c r="J40" i="9"/>
  <c r="E40" i="9"/>
  <c r="I39" i="3"/>
  <c r="H39" i="3"/>
  <c r="G39" i="3"/>
  <c r="D39" i="3"/>
  <c r="C39" i="3"/>
  <c r="B39" i="3"/>
  <c r="N39" i="4"/>
  <c r="M39" i="4"/>
  <c r="L39" i="4"/>
  <c r="J39" i="4"/>
  <c r="E39" i="4"/>
  <c r="N39" i="7"/>
  <c r="M39" i="7"/>
  <c r="L39" i="7"/>
  <c r="J39" i="7"/>
  <c r="E39" i="7"/>
  <c r="O39" i="7" s="1"/>
  <c r="Q39" i="7" s="1"/>
  <c r="N39" i="8"/>
  <c r="M39" i="8"/>
  <c r="L39" i="8"/>
  <c r="J39" i="8"/>
  <c r="E39" i="8"/>
  <c r="N39" i="1"/>
  <c r="M39" i="1"/>
  <c r="L39" i="1"/>
  <c r="J39" i="1"/>
  <c r="E39" i="1"/>
  <c r="N39" i="9"/>
  <c r="M39" i="9"/>
  <c r="L39" i="9"/>
  <c r="J39" i="9"/>
  <c r="E39" i="9"/>
  <c r="I38" i="3"/>
  <c r="H38" i="3"/>
  <c r="G38" i="3"/>
  <c r="D38" i="3"/>
  <c r="C38" i="3"/>
  <c r="B38" i="3"/>
  <c r="N38" i="4"/>
  <c r="M38" i="4"/>
  <c r="L38" i="4"/>
  <c r="J38" i="4"/>
  <c r="E38" i="4"/>
  <c r="N38" i="7"/>
  <c r="M38" i="7"/>
  <c r="L38" i="7"/>
  <c r="J38" i="7"/>
  <c r="E38" i="7"/>
  <c r="N38" i="8"/>
  <c r="M38" i="8"/>
  <c r="L38" i="8"/>
  <c r="J38" i="8"/>
  <c r="E38" i="8"/>
  <c r="N38" i="1"/>
  <c r="M38" i="1"/>
  <c r="L38" i="1"/>
  <c r="J38" i="1"/>
  <c r="E38" i="1"/>
  <c r="N38" i="9"/>
  <c r="M38" i="9"/>
  <c r="L38" i="9"/>
  <c r="J38" i="9"/>
  <c r="E38" i="9"/>
  <c r="I37" i="3"/>
  <c r="H37" i="3"/>
  <c r="G37" i="3"/>
  <c r="D37" i="3"/>
  <c r="C37" i="3"/>
  <c r="B37" i="3"/>
  <c r="N37" i="4"/>
  <c r="L37" i="4"/>
  <c r="N37" i="9"/>
  <c r="M37" i="9"/>
  <c r="L37" i="9"/>
  <c r="J37" i="9"/>
  <c r="E37" i="9"/>
  <c r="N37" i="1"/>
  <c r="M37" i="1"/>
  <c r="L37" i="1"/>
  <c r="J37" i="1"/>
  <c r="E37" i="1"/>
  <c r="N37" i="8"/>
  <c r="M37" i="8"/>
  <c r="L37" i="8"/>
  <c r="J37" i="8"/>
  <c r="E37" i="8"/>
  <c r="N37" i="7"/>
  <c r="M37" i="7"/>
  <c r="L37" i="7"/>
  <c r="J37" i="7"/>
  <c r="E37" i="7"/>
  <c r="M37" i="4"/>
  <c r="J37" i="4"/>
  <c r="E37" i="4"/>
  <c r="I36" i="3"/>
  <c r="H36" i="3"/>
  <c r="G36" i="3"/>
  <c r="D36" i="3"/>
  <c r="C36" i="3"/>
  <c r="B36" i="3"/>
  <c r="N36" i="4"/>
  <c r="M36" i="4"/>
  <c r="L36" i="4"/>
  <c r="J36" i="4"/>
  <c r="E36" i="4"/>
  <c r="N36" i="7"/>
  <c r="M36" i="7"/>
  <c r="L36" i="7"/>
  <c r="J36" i="7"/>
  <c r="E36" i="7"/>
  <c r="N36" i="8"/>
  <c r="M36" i="8"/>
  <c r="L36" i="8"/>
  <c r="J36" i="8"/>
  <c r="E36" i="8"/>
  <c r="N36" i="1"/>
  <c r="M36" i="1"/>
  <c r="L36" i="1"/>
  <c r="J36" i="1"/>
  <c r="E36" i="1"/>
  <c r="N36" i="9"/>
  <c r="M36" i="9"/>
  <c r="L36" i="9"/>
  <c r="J36" i="9"/>
  <c r="E36" i="9"/>
  <c r="I35" i="3"/>
  <c r="H35" i="3"/>
  <c r="G35" i="3"/>
  <c r="D35" i="3"/>
  <c r="C35" i="3"/>
  <c r="B35" i="3"/>
  <c r="N35" i="4"/>
  <c r="M35" i="4"/>
  <c r="L35" i="4"/>
  <c r="J35" i="4"/>
  <c r="E35" i="4"/>
  <c r="N35" i="7"/>
  <c r="M35" i="7"/>
  <c r="L35" i="7"/>
  <c r="J35" i="7"/>
  <c r="E35" i="7"/>
  <c r="N35" i="8"/>
  <c r="M35" i="8"/>
  <c r="L35" i="8"/>
  <c r="J35" i="8"/>
  <c r="E35" i="8"/>
  <c r="N35" i="1"/>
  <c r="M35" i="1"/>
  <c r="L35" i="1"/>
  <c r="J35" i="1"/>
  <c r="E35" i="1"/>
  <c r="N35" i="9"/>
  <c r="M35" i="9"/>
  <c r="L35" i="9"/>
  <c r="J35" i="9"/>
  <c r="E35" i="9"/>
  <c r="I34" i="3"/>
  <c r="H34" i="3"/>
  <c r="G34" i="3"/>
  <c r="D34" i="3"/>
  <c r="C34" i="3"/>
  <c r="B34" i="3"/>
  <c r="N34" i="4"/>
  <c r="M34" i="4"/>
  <c r="L34" i="4"/>
  <c r="J34" i="4"/>
  <c r="E34" i="4"/>
  <c r="N34" i="7"/>
  <c r="M34" i="7"/>
  <c r="L34" i="7"/>
  <c r="J34" i="7"/>
  <c r="E34" i="7"/>
  <c r="N34" i="8"/>
  <c r="M34" i="8"/>
  <c r="L34" i="8"/>
  <c r="J34" i="8"/>
  <c r="E34" i="8"/>
  <c r="N34" i="1"/>
  <c r="M34" i="1"/>
  <c r="L34" i="1"/>
  <c r="J34" i="1"/>
  <c r="E34" i="1"/>
  <c r="N34" i="9"/>
  <c r="M34" i="9"/>
  <c r="L34" i="9"/>
  <c r="J34" i="9"/>
  <c r="E34" i="9"/>
  <c r="I33" i="3"/>
  <c r="H33" i="3"/>
  <c r="G33" i="3"/>
  <c r="D33" i="3"/>
  <c r="C33" i="3"/>
  <c r="B33" i="3"/>
  <c r="N33" i="4"/>
  <c r="M33" i="4"/>
  <c r="L33" i="4"/>
  <c r="J33" i="4"/>
  <c r="E33" i="4"/>
  <c r="N33" i="7"/>
  <c r="M33" i="7"/>
  <c r="L33" i="7"/>
  <c r="J33" i="7"/>
  <c r="E33" i="7"/>
  <c r="N33" i="8"/>
  <c r="M33" i="8"/>
  <c r="L33" i="8"/>
  <c r="J33" i="8"/>
  <c r="E33" i="8"/>
  <c r="N33" i="1"/>
  <c r="M33" i="1"/>
  <c r="L33" i="1"/>
  <c r="J33" i="1"/>
  <c r="E33" i="1"/>
  <c r="N33" i="9"/>
  <c r="M33" i="9"/>
  <c r="L33" i="9"/>
  <c r="J33" i="9"/>
  <c r="E33" i="9"/>
  <c r="R46" i="8" l="1"/>
  <c r="O43" i="9"/>
  <c r="Q43" i="9" s="1"/>
  <c r="Q46" i="1"/>
  <c r="S46" i="1" s="1"/>
  <c r="O38" i="9"/>
  <c r="Q38" i="9" s="1"/>
  <c r="S38" i="9" s="1"/>
  <c r="Q46" i="9"/>
  <c r="O46" i="3"/>
  <c r="O42" i="7"/>
  <c r="Q42" i="7" s="1"/>
  <c r="R45" i="1"/>
  <c r="R46" i="9"/>
  <c r="S45" i="8"/>
  <c r="R45" i="9"/>
  <c r="O45" i="3"/>
  <c r="Q45" i="4"/>
  <c r="O43" i="7"/>
  <c r="Q43" i="7" s="1"/>
  <c r="S43" i="7" s="1"/>
  <c r="O40" i="7"/>
  <c r="Q40" i="7" s="1"/>
  <c r="S40" i="7" s="1"/>
  <c r="O37" i="7"/>
  <c r="Q37" i="7" s="1"/>
  <c r="S37" i="7" s="1"/>
  <c r="R45" i="8"/>
  <c r="O41" i="8"/>
  <c r="Q41" i="8" s="1"/>
  <c r="R41" i="8" s="1"/>
  <c r="O44" i="4"/>
  <c r="J44" i="3"/>
  <c r="L44" i="3"/>
  <c r="E44" i="3"/>
  <c r="M44" i="3"/>
  <c r="O44" i="8"/>
  <c r="Q44" i="8" s="1"/>
  <c r="R44" i="8" s="1"/>
  <c r="N44" i="3"/>
  <c r="R44" i="7"/>
  <c r="O44" i="1"/>
  <c r="Q44" i="1" s="1"/>
  <c r="S44" i="1" s="1"/>
  <c r="O44" i="9"/>
  <c r="E43" i="3"/>
  <c r="O43" i="8"/>
  <c r="Q43" i="8" s="1"/>
  <c r="R43" i="8" s="1"/>
  <c r="L43" i="3"/>
  <c r="M43" i="3"/>
  <c r="J43" i="3"/>
  <c r="N43" i="3"/>
  <c r="O43" i="4"/>
  <c r="Q43" i="4" s="1"/>
  <c r="S43" i="4" s="1"/>
  <c r="O38" i="8"/>
  <c r="Q38" i="8" s="1"/>
  <c r="S38" i="8" s="1"/>
  <c r="O43" i="1"/>
  <c r="S43" i="9"/>
  <c r="R43" i="9"/>
  <c r="O42" i="4"/>
  <c r="Q42" i="4" s="1"/>
  <c r="S42" i="4" s="1"/>
  <c r="J42" i="3"/>
  <c r="O42" i="8"/>
  <c r="Q42" i="8" s="1"/>
  <c r="R42" i="8" s="1"/>
  <c r="L42" i="3"/>
  <c r="E42" i="3"/>
  <c r="M42" i="3"/>
  <c r="N42" i="3"/>
  <c r="O42" i="9"/>
  <c r="Q42" i="9" s="1"/>
  <c r="S42" i="9" s="1"/>
  <c r="R42" i="7"/>
  <c r="S42" i="7"/>
  <c r="O42" i="1"/>
  <c r="Q42" i="1" s="1"/>
  <c r="R42" i="1" s="1"/>
  <c r="O40" i="1"/>
  <c r="Q40" i="1" s="1"/>
  <c r="R40" i="1" s="1"/>
  <c r="O41" i="4"/>
  <c r="Q41" i="4" s="1"/>
  <c r="S41" i="4" s="1"/>
  <c r="J41" i="3"/>
  <c r="E41" i="3"/>
  <c r="O41" i="1"/>
  <c r="Q41" i="1" s="1"/>
  <c r="S41" i="1" s="1"/>
  <c r="L41" i="3"/>
  <c r="M41" i="3"/>
  <c r="N41" i="3"/>
  <c r="O41" i="9"/>
  <c r="S41" i="7"/>
  <c r="R41" i="7"/>
  <c r="O40" i="4"/>
  <c r="Q40" i="4" s="1"/>
  <c r="R40" i="4" s="1"/>
  <c r="O40" i="8"/>
  <c r="Q40" i="8" s="1"/>
  <c r="S40" i="8" s="1"/>
  <c r="J40" i="3"/>
  <c r="L40" i="3"/>
  <c r="M40" i="3"/>
  <c r="N40" i="3"/>
  <c r="E40" i="3"/>
  <c r="O36" i="4"/>
  <c r="Q36" i="4" s="1"/>
  <c r="S36" i="4" s="1"/>
  <c r="O38" i="7"/>
  <c r="Q38" i="7" s="1"/>
  <c r="R38" i="7" s="1"/>
  <c r="O40" i="9"/>
  <c r="J39" i="3"/>
  <c r="M39" i="3"/>
  <c r="E39" i="3"/>
  <c r="L39" i="3"/>
  <c r="N39" i="3"/>
  <c r="O39" i="4"/>
  <c r="Q39" i="4" s="1"/>
  <c r="S39" i="4" s="1"/>
  <c r="S39" i="7"/>
  <c r="R39" i="7"/>
  <c r="O39" i="8"/>
  <c r="O39" i="1"/>
  <c r="O39" i="9"/>
  <c r="O38" i="4"/>
  <c r="Q38" i="4" s="1"/>
  <c r="R38" i="4" s="1"/>
  <c r="N38" i="3"/>
  <c r="J38" i="3"/>
  <c r="O38" i="1"/>
  <c r="Q38" i="1" s="1"/>
  <c r="S38" i="1" s="1"/>
  <c r="L38" i="3"/>
  <c r="M38" i="3"/>
  <c r="E38" i="3"/>
  <c r="O35" i="4"/>
  <c r="Q35" i="4" s="1"/>
  <c r="S35" i="4" s="1"/>
  <c r="E37" i="3"/>
  <c r="O34" i="7"/>
  <c r="Q34" i="7" s="1"/>
  <c r="S34" i="7" s="1"/>
  <c r="O34" i="8"/>
  <c r="Q34" i="8" s="1"/>
  <c r="S34" i="8" s="1"/>
  <c r="J37" i="3"/>
  <c r="L37" i="3"/>
  <c r="M37" i="3"/>
  <c r="N37" i="3"/>
  <c r="O37" i="9"/>
  <c r="O37" i="1"/>
  <c r="Q37" i="1" s="1"/>
  <c r="S37" i="1" s="1"/>
  <c r="O33" i="1"/>
  <c r="Q33" i="1" s="1"/>
  <c r="S33" i="1" s="1"/>
  <c r="O37" i="8"/>
  <c r="O35" i="8"/>
  <c r="Q35" i="8" s="1"/>
  <c r="S35" i="8" s="1"/>
  <c r="O36" i="8"/>
  <c r="Q36" i="8" s="1"/>
  <c r="R36" i="8" s="1"/>
  <c r="O35" i="7"/>
  <c r="Q35" i="7" s="1"/>
  <c r="S35" i="7" s="1"/>
  <c r="O36" i="7"/>
  <c r="Q36" i="7" s="1"/>
  <c r="R36" i="7" s="1"/>
  <c r="O37" i="4"/>
  <c r="Q37" i="4" s="1"/>
  <c r="R37" i="4" s="1"/>
  <c r="O34" i="4"/>
  <c r="Q34" i="4" s="1"/>
  <c r="R34" i="4" s="1"/>
  <c r="J36" i="3"/>
  <c r="L36" i="3"/>
  <c r="M36" i="3"/>
  <c r="E36" i="3"/>
  <c r="N36" i="3"/>
  <c r="O36" i="9"/>
  <c r="Q36" i="9" s="1"/>
  <c r="S36" i="9" s="1"/>
  <c r="O36" i="1"/>
  <c r="Q36" i="1" s="1"/>
  <c r="S36" i="1" s="1"/>
  <c r="O35" i="1"/>
  <c r="Q35" i="1" s="1"/>
  <c r="R35" i="1" s="1"/>
  <c r="M35" i="3"/>
  <c r="J35" i="3"/>
  <c r="L35" i="3"/>
  <c r="N35" i="3"/>
  <c r="E35" i="3"/>
  <c r="O35" i="9"/>
  <c r="Q35" i="9" s="1"/>
  <c r="M34" i="3"/>
  <c r="J34" i="3"/>
  <c r="L34" i="3"/>
  <c r="N34" i="3"/>
  <c r="O34" i="1"/>
  <c r="Q34" i="1" s="1"/>
  <c r="S34" i="1" s="1"/>
  <c r="E34" i="3"/>
  <c r="O34" i="9"/>
  <c r="O33" i="7"/>
  <c r="Q33" i="7" s="1"/>
  <c r="S33" i="7" s="1"/>
  <c r="O33" i="8"/>
  <c r="Q33" i="8" s="1"/>
  <c r="S33" i="8" s="1"/>
  <c r="O33" i="4"/>
  <c r="Q33" i="4" s="1"/>
  <c r="R33" i="4" s="1"/>
  <c r="J33" i="3"/>
  <c r="L33" i="3"/>
  <c r="M33" i="3"/>
  <c r="N33" i="3"/>
  <c r="O33" i="9"/>
  <c r="E33" i="3"/>
  <c r="I32" i="3"/>
  <c r="H32" i="3"/>
  <c r="G32" i="3"/>
  <c r="D32" i="3"/>
  <c r="C32" i="3"/>
  <c r="B32" i="3"/>
  <c r="N32" i="4"/>
  <c r="M32" i="4"/>
  <c r="L32" i="4"/>
  <c r="J32" i="4"/>
  <c r="E32" i="4"/>
  <c r="N32" i="7"/>
  <c r="M32" i="7"/>
  <c r="L32" i="7"/>
  <c r="J32" i="7"/>
  <c r="E32" i="7"/>
  <c r="N32" i="8"/>
  <c r="M32" i="8"/>
  <c r="L32" i="8"/>
  <c r="J32" i="8"/>
  <c r="E32" i="8"/>
  <c r="N32" i="1"/>
  <c r="M32" i="1"/>
  <c r="L32" i="1"/>
  <c r="J32" i="1"/>
  <c r="E32" i="1"/>
  <c r="N32" i="9"/>
  <c r="M32" i="9"/>
  <c r="L32" i="9"/>
  <c r="J32" i="9"/>
  <c r="E32" i="9"/>
  <c r="I31" i="3"/>
  <c r="H31" i="3"/>
  <c r="G31" i="3"/>
  <c r="D31" i="3"/>
  <c r="C31" i="3"/>
  <c r="B31" i="3"/>
  <c r="N31" i="4"/>
  <c r="M31" i="4"/>
  <c r="L31" i="4"/>
  <c r="J31" i="4"/>
  <c r="E31" i="4"/>
  <c r="N31" i="7"/>
  <c r="M31" i="7"/>
  <c r="L31" i="7"/>
  <c r="J31" i="7"/>
  <c r="E31" i="7"/>
  <c r="N31" i="8"/>
  <c r="M31" i="8"/>
  <c r="L31" i="8"/>
  <c r="J31" i="8"/>
  <c r="E31" i="8"/>
  <c r="N31" i="1"/>
  <c r="M31" i="1"/>
  <c r="L31" i="1"/>
  <c r="J31" i="1"/>
  <c r="E31" i="1"/>
  <c r="N31" i="9"/>
  <c r="M31" i="9"/>
  <c r="L31" i="9"/>
  <c r="J31" i="9"/>
  <c r="E31" i="9"/>
  <c r="I30" i="3"/>
  <c r="H30" i="3"/>
  <c r="G30" i="3"/>
  <c r="D30" i="3"/>
  <c r="C30" i="3"/>
  <c r="B30" i="3"/>
  <c r="N30" i="4"/>
  <c r="M30" i="4"/>
  <c r="L30" i="4"/>
  <c r="J30" i="4"/>
  <c r="E30" i="4"/>
  <c r="N30" i="7"/>
  <c r="M30" i="7"/>
  <c r="L30" i="7"/>
  <c r="J30" i="7"/>
  <c r="E30" i="7"/>
  <c r="N30" i="8"/>
  <c r="M30" i="8"/>
  <c r="L30" i="8"/>
  <c r="J30" i="8"/>
  <c r="E30" i="8"/>
  <c r="N30" i="1"/>
  <c r="M30" i="1"/>
  <c r="L30" i="1"/>
  <c r="J30" i="1"/>
  <c r="E30" i="1"/>
  <c r="N30" i="9"/>
  <c r="M30" i="9"/>
  <c r="L30" i="9"/>
  <c r="J30" i="9"/>
  <c r="E30" i="9"/>
  <c r="I29" i="3"/>
  <c r="H29" i="3"/>
  <c r="G29" i="3"/>
  <c r="D29" i="3"/>
  <c r="C29" i="3"/>
  <c r="B29" i="3"/>
  <c r="N29" i="4"/>
  <c r="M29" i="4"/>
  <c r="L29" i="4"/>
  <c r="J29" i="4"/>
  <c r="E29" i="4"/>
  <c r="N29" i="7"/>
  <c r="M29" i="7"/>
  <c r="L29" i="7"/>
  <c r="J29" i="7"/>
  <c r="E29" i="7"/>
  <c r="N29" i="8"/>
  <c r="M29" i="8"/>
  <c r="L29" i="8"/>
  <c r="J29" i="8"/>
  <c r="E29" i="8"/>
  <c r="N29" i="1"/>
  <c r="M29" i="1"/>
  <c r="L29" i="1"/>
  <c r="J29" i="1"/>
  <c r="E29" i="1"/>
  <c r="N29" i="9"/>
  <c r="M29" i="9"/>
  <c r="L29" i="9"/>
  <c r="J29" i="9"/>
  <c r="E29" i="9"/>
  <c r="I28" i="3"/>
  <c r="H28" i="3"/>
  <c r="G28" i="3"/>
  <c r="D28" i="3"/>
  <c r="C28" i="3"/>
  <c r="B28" i="3"/>
  <c r="N28" i="4"/>
  <c r="M28" i="4"/>
  <c r="L28" i="4"/>
  <c r="J28" i="4"/>
  <c r="E28" i="4"/>
  <c r="N28" i="7"/>
  <c r="M28" i="7"/>
  <c r="L28" i="7"/>
  <c r="J28" i="7"/>
  <c r="E28" i="7"/>
  <c r="N28" i="8"/>
  <c r="M28" i="8"/>
  <c r="L28" i="8"/>
  <c r="J28" i="8"/>
  <c r="E28" i="8"/>
  <c r="N28" i="1"/>
  <c r="M28" i="1"/>
  <c r="L28" i="1"/>
  <c r="J28" i="1"/>
  <c r="E28" i="1"/>
  <c r="N28" i="9"/>
  <c r="M28" i="9"/>
  <c r="L28" i="9"/>
  <c r="J28" i="9"/>
  <c r="E28" i="9"/>
  <c r="I27" i="3"/>
  <c r="H27" i="3"/>
  <c r="G27" i="3"/>
  <c r="D27" i="3"/>
  <c r="C27" i="3"/>
  <c r="B27" i="3"/>
  <c r="N27" i="4"/>
  <c r="M27" i="4"/>
  <c r="L27" i="4"/>
  <c r="J27" i="4"/>
  <c r="E27" i="4"/>
  <c r="N27" i="7"/>
  <c r="M27" i="7"/>
  <c r="L27" i="7"/>
  <c r="J27" i="7"/>
  <c r="E27" i="7"/>
  <c r="N27" i="8"/>
  <c r="M27" i="8"/>
  <c r="L27" i="8"/>
  <c r="J27" i="8"/>
  <c r="E27" i="8"/>
  <c r="N27" i="1"/>
  <c r="M27" i="1"/>
  <c r="L27" i="1"/>
  <c r="J27" i="1"/>
  <c r="E27" i="1"/>
  <c r="N27" i="9"/>
  <c r="M27" i="9"/>
  <c r="L27" i="9"/>
  <c r="J27" i="9"/>
  <c r="E27" i="9"/>
  <c r="I26" i="3"/>
  <c r="H26" i="3"/>
  <c r="G26" i="3"/>
  <c r="D26" i="3"/>
  <c r="C26" i="3"/>
  <c r="B26" i="3"/>
  <c r="N26" i="4"/>
  <c r="M26" i="4"/>
  <c r="L26" i="4"/>
  <c r="J26" i="4"/>
  <c r="E26" i="4"/>
  <c r="N26" i="7"/>
  <c r="M26" i="7"/>
  <c r="L26" i="7"/>
  <c r="J26" i="7"/>
  <c r="E26" i="7"/>
  <c r="N26" i="8"/>
  <c r="M26" i="8"/>
  <c r="L26" i="8"/>
  <c r="J26" i="8"/>
  <c r="E26" i="8"/>
  <c r="N26" i="1"/>
  <c r="M26" i="1"/>
  <c r="L26" i="1"/>
  <c r="J26" i="1"/>
  <c r="E26" i="1"/>
  <c r="N26" i="9"/>
  <c r="M26" i="9"/>
  <c r="L26" i="9"/>
  <c r="J26" i="9"/>
  <c r="E26" i="9"/>
  <c r="I25" i="3"/>
  <c r="H25" i="3"/>
  <c r="G25" i="3"/>
  <c r="D25" i="3"/>
  <c r="C25" i="3"/>
  <c r="B25" i="3"/>
  <c r="N25" i="4"/>
  <c r="M25" i="4"/>
  <c r="L25" i="4"/>
  <c r="J25" i="4"/>
  <c r="E25" i="4"/>
  <c r="N25" i="7"/>
  <c r="M25" i="7"/>
  <c r="L25" i="7"/>
  <c r="J25" i="7"/>
  <c r="E25" i="7"/>
  <c r="N25" i="8"/>
  <c r="M25" i="8"/>
  <c r="L25" i="8"/>
  <c r="J25" i="8"/>
  <c r="E25" i="8"/>
  <c r="N25" i="1"/>
  <c r="M25" i="1"/>
  <c r="L25" i="1"/>
  <c r="J25" i="1"/>
  <c r="E25" i="1"/>
  <c r="N25" i="9"/>
  <c r="M25" i="9"/>
  <c r="L25" i="9"/>
  <c r="J25" i="9"/>
  <c r="E25" i="9"/>
  <c r="I24" i="3"/>
  <c r="H24" i="3"/>
  <c r="G24" i="3"/>
  <c r="D24" i="3"/>
  <c r="C24" i="3"/>
  <c r="B24" i="3"/>
  <c r="N24" i="4"/>
  <c r="M24" i="4"/>
  <c r="L24" i="4"/>
  <c r="J24" i="4"/>
  <c r="E24" i="4"/>
  <c r="N24" i="7"/>
  <c r="M24" i="7"/>
  <c r="L24" i="7"/>
  <c r="J24" i="7"/>
  <c r="E24" i="7"/>
  <c r="N24" i="8"/>
  <c r="M24" i="8"/>
  <c r="L24" i="8"/>
  <c r="J24" i="8"/>
  <c r="E24" i="8"/>
  <c r="N24" i="1"/>
  <c r="M24" i="1"/>
  <c r="L24" i="1"/>
  <c r="J24" i="1"/>
  <c r="E24" i="1"/>
  <c r="N24" i="9"/>
  <c r="M24" i="9"/>
  <c r="L24" i="9"/>
  <c r="J24" i="9"/>
  <c r="E24" i="9"/>
  <c r="I23" i="3"/>
  <c r="H23" i="3"/>
  <c r="G23" i="3"/>
  <c r="D23" i="3"/>
  <c r="C23" i="3"/>
  <c r="B23" i="3"/>
  <c r="N23" i="4"/>
  <c r="M23" i="4"/>
  <c r="L23" i="4"/>
  <c r="J23" i="4"/>
  <c r="E23" i="4"/>
  <c r="N23" i="7"/>
  <c r="M23" i="7"/>
  <c r="L23" i="7"/>
  <c r="J23" i="7"/>
  <c r="E23" i="7"/>
  <c r="N23" i="8"/>
  <c r="M23" i="8"/>
  <c r="L23" i="8"/>
  <c r="J23" i="8"/>
  <c r="E23" i="8"/>
  <c r="N23" i="1"/>
  <c r="M23" i="1"/>
  <c r="L23" i="1"/>
  <c r="J23" i="1"/>
  <c r="E23" i="1"/>
  <c r="N23" i="9"/>
  <c r="M23" i="9"/>
  <c r="L23" i="9"/>
  <c r="J23" i="9"/>
  <c r="E23" i="9"/>
  <c r="I22" i="3"/>
  <c r="H22" i="3"/>
  <c r="G22" i="3"/>
  <c r="D22" i="3"/>
  <c r="C22" i="3"/>
  <c r="B22" i="3"/>
  <c r="N22" i="4"/>
  <c r="M22" i="4"/>
  <c r="L22" i="4"/>
  <c r="J22" i="4"/>
  <c r="E22" i="4"/>
  <c r="N22" i="7"/>
  <c r="M22" i="7"/>
  <c r="L22" i="7"/>
  <c r="J22" i="7"/>
  <c r="E22" i="7"/>
  <c r="N22" i="8"/>
  <c r="M22" i="8"/>
  <c r="L22" i="8"/>
  <c r="J22" i="8"/>
  <c r="E22" i="8"/>
  <c r="N22" i="1"/>
  <c r="M22" i="1"/>
  <c r="L22" i="1"/>
  <c r="J22" i="1"/>
  <c r="E22" i="1"/>
  <c r="N22" i="9"/>
  <c r="M22" i="9"/>
  <c r="L22" i="9"/>
  <c r="J22" i="9"/>
  <c r="E22" i="9"/>
  <c r="I21" i="3"/>
  <c r="H21" i="3"/>
  <c r="G21" i="3"/>
  <c r="D21" i="3"/>
  <c r="C21" i="3"/>
  <c r="B21" i="3"/>
  <c r="N21" i="4"/>
  <c r="M21" i="4"/>
  <c r="L21" i="4"/>
  <c r="J21" i="4"/>
  <c r="E21" i="4"/>
  <c r="N21" i="7"/>
  <c r="M21" i="7"/>
  <c r="L21" i="7"/>
  <c r="J21" i="7"/>
  <c r="E21" i="7"/>
  <c r="N21" i="8"/>
  <c r="M21" i="8"/>
  <c r="L21" i="8"/>
  <c r="J21" i="8"/>
  <c r="E21" i="8"/>
  <c r="N21" i="1"/>
  <c r="M21" i="1"/>
  <c r="L21" i="1"/>
  <c r="J21" i="1"/>
  <c r="E21" i="1"/>
  <c r="N21" i="9"/>
  <c r="M21" i="9"/>
  <c r="L21" i="9"/>
  <c r="J21" i="9"/>
  <c r="E21" i="9"/>
  <c r="I20" i="3"/>
  <c r="H20" i="3"/>
  <c r="G20" i="3"/>
  <c r="D20" i="3"/>
  <c r="C20" i="3"/>
  <c r="B20" i="3"/>
  <c r="N20" i="4"/>
  <c r="M20" i="4"/>
  <c r="L20" i="4"/>
  <c r="J20" i="4"/>
  <c r="E20" i="4"/>
  <c r="N20" i="7"/>
  <c r="M20" i="7"/>
  <c r="L20" i="7"/>
  <c r="J20" i="7"/>
  <c r="E20" i="7"/>
  <c r="N20" i="8"/>
  <c r="M20" i="8"/>
  <c r="L20" i="8"/>
  <c r="J20" i="8"/>
  <c r="E20" i="8"/>
  <c r="N20" i="1"/>
  <c r="M20" i="1"/>
  <c r="L20" i="1"/>
  <c r="J20" i="1"/>
  <c r="E20" i="1"/>
  <c r="N20" i="9"/>
  <c r="M20" i="9"/>
  <c r="L20" i="9"/>
  <c r="J20" i="9"/>
  <c r="E20" i="9"/>
  <c r="I19" i="3"/>
  <c r="H19" i="3"/>
  <c r="G19" i="3"/>
  <c r="D19" i="3"/>
  <c r="C19" i="3"/>
  <c r="B19" i="3"/>
  <c r="N19" i="4"/>
  <c r="M19" i="4"/>
  <c r="L19" i="4"/>
  <c r="J19" i="4"/>
  <c r="E19" i="4"/>
  <c r="N19" i="7"/>
  <c r="M19" i="7"/>
  <c r="L19" i="7"/>
  <c r="J19" i="7"/>
  <c r="E19" i="7"/>
  <c r="N19" i="8"/>
  <c r="M19" i="8"/>
  <c r="L19" i="8"/>
  <c r="J19" i="8"/>
  <c r="E19" i="8"/>
  <c r="N19" i="1"/>
  <c r="M19" i="1"/>
  <c r="L19" i="1"/>
  <c r="J19" i="1"/>
  <c r="E19" i="1"/>
  <c r="N19" i="9"/>
  <c r="M19" i="9"/>
  <c r="L19" i="9"/>
  <c r="J19" i="9"/>
  <c r="E19" i="9"/>
  <c r="I18" i="3"/>
  <c r="H18" i="3"/>
  <c r="G18" i="3"/>
  <c r="D18" i="3"/>
  <c r="C18" i="3"/>
  <c r="B18" i="3"/>
  <c r="N18" i="4"/>
  <c r="M18" i="4"/>
  <c r="L18" i="4"/>
  <c r="J18" i="4"/>
  <c r="E18" i="4"/>
  <c r="N18" i="7"/>
  <c r="M18" i="7"/>
  <c r="L18" i="7"/>
  <c r="J18" i="7"/>
  <c r="E18" i="7"/>
  <c r="N18" i="8"/>
  <c r="M18" i="8"/>
  <c r="L18" i="8"/>
  <c r="J18" i="8"/>
  <c r="E18" i="8"/>
  <c r="N18" i="1"/>
  <c r="M18" i="1"/>
  <c r="L18" i="1"/>
  <c r="J18" i="1"/>
  <c r="E18" i="1"/>
  <c r="N18" i="9"/>
  <c r="M18" i="9"/>
  <c r="L18" i="9"/>
  <c r="J18" i="9"/>
  <c r="E18" i="9"/>
  <c r="I17" i="3"/>
  <c r="H17" i="3"/>
  <c r="G17" i="3"/>
  <c r="D17" i="3"/>
  <c r="C17" i="3"/>
  <c r="B17" i="3"/>
  <c r="N17" i="4"/>
  <c r="M17" i="4"/>
  <c r="L17" i="4"/>
  <c r="J17" i="4"/>
  <c r="E17" i="4"/>
  <c r="N17" i="7"/>
  <c r="M17" i="7"/>
  <c r="L17" i="7"/>
  <c r="J17" i="7"/>
  <c r="E17" i="7"/>
  <c r="N17" i="8"/>
  <c r="M17" i="8"/>
  <c r="L17" i="8"/>
  <c r="J17" i="8"/>
  <c r="E17" i="8"/>
  <c r="N17" i="1"/>
  <c r="M17" i="1"/>
  <c r="L17" i="1"/>
  <c r="J17" i="1"/>
  <c r="E17" i="1"/>
  <c r="N17" i="9"/>
  <c r="M17" i="9"/>
  <c r="L17" i="9"/>
  <c r="J17" i="9"/>
  <c r="E17" i="9"/>
  <c r="I16" i="3"/>
  <c r="H16" i="3"/>
  <c r="G16" i="3"/>
  <c r="D16" i="3"/>
  <c r="C16" i="3"/>
  <c r="B16" i="3"/>
  <c r="N16" i="4"/>
  <c r="M16" i="4"/>
  <c r="L16" i="4"/>
  <c r="J16" i="4"/>
  <c r="E16" i="4"/>
  <c r="N16" i="7"/>
  <c r="M16" i="7"/>
  <c r="L16" i="7"/>
  <c r="J16" i="7"/>
  <c r="E16" i="7"/>
  <c r="N16" i="8"/>
  <c r="M16" i="8"/>
  <c r="L16" i="8"/>
  <c r="J16" i="8"/>
  <c r="E16" i="8"/>
  <c r="N16" i="1"/>
  <c r="M16" i="1"/>
  <c r="L16" i="1"/>
  <c r="J16" i="1"/>
  <c r="E16" i="1"/>
  <c r="N16" i="9"/>
  <c r="M16" i="9"/>
  <c r="L16" i="9"/>
  <c r="J16" i="9"/>
  <c r="E16" i="9"/>
  <c r="I15" i="3"/>
  <c r="H15" i="3"/>
  <c r="G15" i="3"/>
  <c r="D15" i="3"/>
  <c r="C15" i="3"/>
  <c r="B15" i="3"/>
  <c r="N15" i="4"/>
  <c r="M15" i="4"/>
  <c r="L15" i="4"/>
  <c r="J15" i="4"/>
  <c r="E15" i="4"/>
  <c r="N15" i="7"/>
  <c r="M15" i="7"/>
  <c r="L15" i="7"/>
  <c r="J15" i="7"/>
  <c r="E15" i="7"/>
  <c r="N15" i="8"/>
  <c r="M15" i="8"/>
  <c r="L15" i="8"/>
  <c r="J15" i="8"/>
  <c r="E15" i="8"/>
  <c r="N15" i="1"/>
  <c r="M15" i="1"/>
  <c r="L15" i="1"/>
  <c r="J15" i="1"/>
  <c r="E15" i="1"/>
  <c r="N15" i="9"/>
  <c r="M15" i="9"/>
  <c r="L15" i="9"/>
  <c r="J15" i="9"/>
  <c r="E15" i="9"/>
  <c r="R38" i="9" l="1"/>
  <c r="R38" i="8"/>
  <c r="S41" i="8"/>
  <c r="R46" i="1"/>
  <c r="R46" i="3" s="1"/>
  <c r="S46" i="9"/>
  <c r="S46" i="3" s="1"/>
  <c r="Q46" i="3"/>
  <c r="Q44" i="4"/>
  <c r="S44" i="4" s="1"/>
  <c r="R37" i="7"/>
  <c r="R43" i="7"/>
  <c r="S44" i="8"/>
  <c r="S40" i="1"/>
  <c r="Q45" i="3"/>
  <c r="S45" i="4"/>
  <c r="S45" i="3" s="1"/>
  <c r="R45" i="4"/>
  <c r="R45" i="3" s="1"/>
  <c r="R43" i="4"/>
  <c r="R40" i="7"/>
  <c r="R44" i="1"/>
  <c r="Q44" i="9"/>
  <c r="R44" i="9" s="1"/>
  <c r="O44" i="3"/>
  <c r="S43" i="8"/>
  <c r="Q43" i="1"/>
  <c r="S43" i="1" s="1"/>
  <c r="O43" i="3"/>
  <c r="S40" i="4"/>
  <c r="S38" i="7"/>
  <c r="S42" i="8"/>
  <c r="R42" i="9"/>
  <c r="R42" i="4"/>
  <c r="S42" i="1"/>
  <c r="O42" i="3"/>
  <c r="Q42" i="3"/>
  <c r="R41" i="4"/>
  <c r="R41" i="1"/>
  <c r="Q41" i="9"/>
  <c r="O41" i="3"/>
  <c r="R39" i="4"/>
  <c r="R36" i="4"/>
  <c r="R34" i="7"/>
  <c r="R40" i="8"/>
  <c r="O32" i="8"/>
  <c r="Q32" i="8" s="1"/>
  <c r="R32" i="8" s="1"/>
  <c r="R38" i="1"/>
  <c r="Q40" i="9"/>
  <c r="O40" i="3"/>
  <c r="R35" i="4"/>
  <c r="S34" i="4"/>
  <c r="R35" i="8"/>
  <c r="Q39" i="8"/>
  <c r="R39" i="8" s="1"/>
  <c r="Q39" i="1"/>
  <c r="R39" i="1" s="1"/>
  <c r="Q39" i="9"/>
  <c r="R39" i="9" s="1"/>
  <c r="O39" i="3"/>
  <c r="S36" i="7"/>
  <c r="S36" i="8"/>
  <c r="S38" i="4"/>
  <c r="O38" i="3"/>
  <c r="Q38" i="3"/>
  <c r="R35" i="7"/>
  <c r="R34" i="8"/>
  <c r="Q37" i="9"/>
  <c r="R37" i="9" s="1"/>
  <c r="O37" i="3"/>
  <c r="R36" i="9"/>
  <c r="Q37" i="8"/>
  <c r="R37" i="8" s="1"/>
  <c r="O29" i="9"/>
  <c r="Q29" i="9" s="1"/>
  <c r="S29" i="9" s="1"/>
  <c r="R37" i="1"/>
  <c r="R33" i="1"/>
  <c r="S35" i="1"/>
  <c r="Q35" i="3"/>
  <c r="O35" i="3"/>
  <c r="O31" i="7"/>
  <c r="Q31" i="7" s="1"/>
  <c r="S31" i="7" s="1"/>
  <c r="O29" i="7"/>
  <c r="Q29" i="7" s="1"/>
  <c r="S29" i="7" s="1"/>
  <c r="S37" i="4"/>
  <c r="O32" i="4"/>
  <c r="Q32" i="4" s="1"/>
  <c r="S32" i="4" s="1"/>
  <c r="O29" i="4"/>
  <c r="Q29" i="4" s="1"/>
  <c r="S29" i="4" s="1"/>
  <c r="O36" i="3"/>
  <c r="Q36" i="3"/>
  <c r="O26" i="7"/>
  <c r="Q26" i="7" s="1"/>
  <c r="S26" i="7" s="1"/>
  <c r="R36" i="1"/>
  <c r="R35" i="9"/>
  <c r="S35" i="9"/>
  <c r="S35" i="3" s="1"/>
  <c r="S33" i="4"/>
  <c r="O29" i="8"/>
  <c r="Q29" i="8" s="1"/>
  <c r="S29" i="8" s="1"/>
  <c r="R34" i="1"/>
  <c r="O34" i="3"/>
  <c r="Q34" i="9"/>
  <c r="R33" i="7"/>
  <c r="R33" i="8"/>
  <c r="O33" i="3"/>
  <c r="O29" i="1"/>
  <c r="Q29" i="1" s="1"/>
  <c r="S29" i="1" s="1"/>
  <c r="Q33" i="9"/>
  <c r="R33" i="9" s="1"/>
  <c r="O32" i="9"/>
  <c r="Q32" i="9" s="1"/>
  <c r="S32" i="9" s="1"/>
  <c r="O27" i="7"/>
  <c r="Q27" i="7" s="1"/>
  <c r="S27" i="7" s="1"/>
  <c r="O32" i="7"/>
  <c r="Q32" i="7" s="1"/>
  <c r="R32" i="7" s="1"/>
  <c r="M32" i="3"/>
  <c r="J32" i="3"/>
  <c r="L32" i="3"/>
  <c r="N32" i="3"/>
  <c r="O32" i="1"/>
  <c r="E32" i="3"/>
  <c r="O30" i="7"/>
  <c r="Q30" i="7" s="1"/>
  <c r="S30" i="7" s="1"/>
  <c r="O30" i="8"/>
  <c r="Q30" i="8" s="1"/>
  <c r="S30" i="8" s="1"/>
  <c r="O30" i="9"/>
  <c r="Q30" i="9" s="1"/>
  <c r="S30" i="9" s="1"/>
  <c r="O31" i="8"/>
  <c r="Q31" i="8" s="1"/>
  <c r="S31" i="8" s="1"/>
  <c r="E31" i="3"/>
  <c r="J31" i="3"/>
  <c r="L31" i="3"/>
  <c r="M31" i="3"/>
  <c r="N31" i="3"/>
  <c r="O31" i="4"/>
  <c r="Q31" i="4" s="1"/>
  <c r="S31" i="4" s="1"/>
  <c r="O31" i="1"/>
  <c r="Q31" i="1" s="1"/>
  <c r="S31" i="1" s="1"/>
  <c r="O31" i="9"/>
  <c r="O30" i="4"/>
  <c r="Q30" i="4" s="1"/>
  <c r="S30" i="4" s="1"/>
  <c r="J30" i="3"/>
  <c r="N30" i="3"/>
  <c r="E30" i="3"/>
  <c r="M30" i="3"/>
  <c r="L30" i="3"/>
  <c r="O30" i="1"/>
  <c r="M28" i="3"/>
  <c r="J29" i="3"/>
  <c r="M29" i="3"/>
  <c r="L29" i="3"/>
  <c r="N29" i="3"/>
  <c r="E29" i="3"/>
  <c r="O27" i="4"/>
  <c r="Q27" i="4" s="1"/>
  <c r="S27" i="4" s="1"/>
  <c r="O28" i="7"/>
  <c r="Q28" i="7" s="1"/>
  <c r="R28" i="7" s="1"/>
  <c r="O28" i="9"/>
  <c r="Q28" i="9" s="1"/>
  <c r="R28" i="9" s="1"/>
  <c r="J28" i="3"/>
  <c r="O28" i="1"/>
  <c r="O28" i="8"/>
  <c r="Q28" i="8" s="1"/>
  <c r="S28" i="8" s="1"/>
  <c r="N28" i="3"/>
  <c r="L28" i="3"/>
  <c r="O28" i="4"/>
  <c r="Q28" i="4" s="1"/>
  <c r="R28" i="4" s="1"/>
  <c r="E28" i="3"/>
  <c r="O26" i="8"/>
  <c r="Q26" i="8" s="1"/>
  <c r="S26" i="8" s="1"/>
  <c r="O26" i="1"/>
  <c r="Q26" i="1" s="1"/>
  <c r="S26" i="1" s="1"/>
  <c r="E27" i="3"/>
  <c r="J27" i="3"/>
  <c r="L27" i="3"/>
  <c r="M27" i="3"/>
  <c r="N27" i="3"/>
  <c r="O27" i="1"/>
  <c r="Q27" i="1" s="1"/>
  <c r="S27" i="1" s="1"/>
  <c r="O25" i="7"/>
  <c r="Q25" i="7" s="1"/>
  <c r="S25" i="7" s="1"/>
  <c r="O27" i="8"/>
  <c r="O25" i="1"/>
  <c r="Q25" i="1" s="1"/>
  <c r="R25" i="1" s="1"/>
  <c r="O27" i="9"/>
  <c r="O26" i="4"/>
  <c r="Q26" i="4" s="1"/>
  <c r="S26" i="4" s="1"/>
  <c r="J26" i="3"/>
  <c r="E26" i="3"/>
  <c r="L26" i="3"/>
  <c r="M26" i="3"/>
  <c r="N26" i="3"/>
  <c r="O25" i="4"/>
  <c r="Q25" i="4" s="1"/>
  <c r="S25" i="4" s="1"/>
  <c r="O18" i="7"/>
  <c r="Q18" i="7" s="1"/>
  <c r="R18" i="7" s="1"/>
  <c r="O24" i="7"/>
  <c r="Q24" i="7" s="1"/>
  <c r="R24" i="7" s="1"/>
  <c r="O26" i="9"/>
  <c r="Q26" i="9" s="1"/>
  <c r="J25" i="3"/>
  <c r="L25" i="3"/>
  <c r="M25" i="3"/>
  <c r="N25" i="3"/>
  <c r="E25" i="3"/>
  <c r="O25" i="9"/>
  <c r="Q25" i="9" s="1"/>
  <c r="S25" i="9" s="1"/>
  <c r="O16" i="7"/>
  <c r="Q16" i="7" s="1"/>
  <c r="S16" i="7" s="1"/>
  <c r="O23" i="7"/>
  <c r="Q23" i="7" s="1"/>
  <c r="S23" i="7" s="1"/>
  <c r="O25" i="8"/>
  <c r="Q25" i="8" s="1"/>
  <c r="S25" i="8" s="1"/>
  <c r="N24" i="3"/>
  <c r="J24" i="3"/>
  <c r="O24" i="8"/>
  <c r="Q24" i="8" s="1"/>
  <c r="S24" i="8" s="1"/>
  <c r="E24" i="3"/>
  <c r="L24" i="3"/>
  <c r="M24" i="3"/>
  <c r="O24" i="1"/>
  <c r="Q24" i="1" s="1"/>
  <c r="R24" i="1" s="1"/>
  <c r="O24" i="4"/>
  <c r="Q24" i="4" s="1"/>
  <c r="S24" i="4" s="1"/>
  <c r="O22" i="7"/>
  <c r="Q22" i="7" s="1"/>
  <c r="R22" i="7" s="1"/>
  <c r="O24" i="9"/>
  <c r="J23" i="3"/>
  <c r="L23" i="3"/>
  <c r="M23" i="3"/>
  <c r="N23" i="3"/>
  <c r="O23" i="1"/>
  <c r="E23" i="3"/>
  <c r="O23" i="9"/>
  <c r="O23" i="4"/>
  <c r="Q23" i="4" s="1"/>
  <c r="S23" i="4" s="1"/>
  <c r="O20" i="7"/>
  <c r="Q20" i="7" s="1"/>
  <c r="S20" i="7" s="1"/>
  <c r="O21" i="7"/>
  <c r="Q21" i="7" s="1"/>
  <c r="S21" i="7" s="1"/>
  <c r="O23" i="8"/>
  <c r="M22" i="3"/>
  <c r="N22" i="3"/>
  <c r="J22" i="3"/>
  <c r="E22" i="3"/>
  <c r="L22" i="3"/>
  <c r="O22" i="1"/>
  <c r="Q22" i="1" s="1"/>
  <c r="S22" i="1" s="1"/>
  <c r="O22" i="4"/>
  <c r="O15" i="7"/>
  <c r="Q15" i="7" s="1"/>
  <c r="S15" i="7" s="1"/>
  <c r="O22" i="8"/>
  <c r="O20" i="8"/>
  <c r="Q20" i="8" s="1"/>
  <c r="R20" i="8" s="1"/>
  <c r="O22" i="9"/>
  <c r="O21" i="4"/>
  <c r="Q21" i="4" s="1"/>
  <c r="S21" i="4" s="1"/>
  <c r="O21" i="8"/>
  <c r="Q21" i="8" s="1"/>
  <c r="S21" i="8" s="1"/>
  <c r="J21" i="3"/>
  <c r="E21" i="3"/>
  <c r="M21" i="3"/>
  <c r="L21" i="3"/>
  <c r="N21" i="3"/>
  <c r="O17" i="7"/>
  <c r="Q17" i="7" s="1"/>
  <c r="R17" i="7" s="1"/>
  <c r="O19" i="7"/>
  <c r="Q19" i="7" s="1"/>
  <c r="S19" i="7" s="1"/>
  <c r="O21" i="1"/>
  <c r="Q21" i="1" s="1"/>
  <c r="R21" i="1" s="1"/>
  <c r="O21" i="9"/>
  <c r="J20" i="3"/>
  <c r="M20" i="3"/>
  <c r="L20" i="3"/>
  <c r="E20" i="3"/>
  <c r="N20" i="3"/>
  <c r="O20" i="9"/>
  <c r="Q20" i="9" s="1"/>
  <c r="S20" i="9" s="1"/>
  <c r="O20" i="4"/>
  <c r="Q20" i="4" s="1"/>
  <c r="S20" i="4" s="1"/>
  <c r="O20" i="1"/>
  <c r="Q20" i="1" s="1"/>
  <c r="S20" i="1" s="1"/>
  <c r="O19" i="8"/>
  <c r="Q19" i="8" s="1"/>
  <c r="S19" i="8" s="1"/>
  <c r="J19" i="3"/>
  <c r="M19" i="3"/>
  <c r="L19" i="3"/>
  <c r="E19" i="3"/>
  <c r="N19" i="3"/>
  <c r="O19" i="4"/>
  <c r="O19" i="1"/>
  <c r="Q19" i="1" s="1"/>
  <c r="S19" i="1" s="1"/>
  <c r="O19" i="9"/>
  <c r="J18" i="3"/>
  <c r="L18" i="3"/>
  <c r="M18" i="3"/>
  <c r="E18" i="3"/>
  <c r="N18" i="3"/>
  <c r="O18" i="4"/>
  <c r="Q18" i="4" s="1"/>
  <c r="S18" i="4" s="1"/>
  <c r="O18" i="8"/>
  <c r="O18" i="1"/>
  <c r="Q18" i="1" s="1"/>
  <c r="S18" i="1" s="1"/>
  <c r="O18" i="9"/>
  <c r="O17" i="4"/>
  <c r="Q17" i="4" s="1"/>
  <c r="R17" i="4" s="1"/>
  <c r="J17" i="3"/>
  <c r="O17" i="8"/>
  <c r="Q17" i="8" s="1"/>
  <c r="S17" i="8" s="1"/>
  <c r="L17" i="3"/>
  <c r="N17" i="3"/>
  <c r="O17" i="1"/>
  <c r="Q17" i="1" s="1"/>
  <c r="S17" i="1" s="1"/>
  <c r="M17" i="3"/>
  <c r="O17" i="9"/>
  <c r="Q17" i="9" s="1"/>
  <c r="E17" i="3"/>
  <c r="J16" i="3"/>
  <c r="O16" i="8"/>
  <c r="E16" i="3"/>
  <c r="L16" i="3"/>
  <c r="M16" i="3"/>
  <c r="N16" i="3"/>
  <c r="O16" i="4"/>
  <c r="O15" i="8"/>
  <c r="Q15" i="8" s="1"/>
  <c r="S15" i="8" s="1"/>
  <c r="O16" i="1"/>
  <c r="Q16" i="1" s="1"/>
  <c r="R16" i="1" s="1"/>
  <c r="O16" i="9"/>
  <c r="Q16" i="9" s="1"/>
  <c r="O15" i="4"/>
  <c r="Q15" i="4" s="1"/>
  <c r="S15" i="4" s="1"/>
  <c r="J15" i="3"/>
  <c r="L15" i="3"/>
  <c r="N15" i="3"/>
  <c r="M15" i="3"/>
  <c r="E15" i="3"/>
  <c r="O15" i="1"/>
  <c r="Q15" i="1" s="1"/>
  <c r="R15" i="1" s="1"/>
  <c r="O15" i="9"/>
  <c r="Q15" i="9" s="1"/>
  <c r="S15" i="9" s="1"/>
  <c r="R44" i="4" l="1"/>
  <c r="R38" i="3"/>
  <c r="S43" i="3"/>
  <c r="Q43" i="3"/>
  <c r="R44" i="3"/>
  <c r="R43" i="1"/>
  <c r="R43" i="3" s="1"/>
  <c r="S44" i="9"/>
  <c r="S44" i="3" s="1"/>
  <c r="Q44" i="3"/>
  <c r="S32" i="8"/>
  <c r="S38" i="3"/>
  <c r="S42" i="3"/>
  <c r="R42" i="3"/>
  <c r="R41" i="9"/>
  <c r="R41" i="3" s="1"/>
  <c r="Q41" i="3"/>
  <c r="S41" i="9"/>
  <c r="S41" i="3" s="1"/>
  <c r="S36" i="3"/>
  <c r="R40" i="9"/>
  <c r="R40" i="3" s="1"/>
  <c r="Q40" i="3"/>
  <c r="S40" i="9"/>
  <c r="S40" i="3" s="1"/>
  <c r="R32" i="4"/>
  <c r="S39" i="8"/>
  <c r="S39" i="1"/>
  <c r="R39" i="3"/>
  <c r="S39" i="9"/>
  <c r="Q39" i="3"/>
  <c r="R31" i="7"/>
  <c r="S32" i="7"/>
  <c r="R29" i="7"/>
  <c r="R35" i="3"/>
  <c r="R36" i="3"/>
  <c r="R29" i="9"/>
  <c r="R29" i="4"/>
  <c r="R37" i="3"/>
  <c r="S37" i="9"/>
  <c r="Q37" i="3"/>
  <c r="S37" i="8"/>
  <c r="R26" i="7"/>
  <c r="S33" i="9"/>
  <c r="S33" i="3" s="1"/>
  <c r="R29" i="8"/>
  <c r="O29" i="3"/>
  <c r="Q29" i="3"/>
  <c r="R29" i="1"/>
  <c r="R31" i="1"/>
  <c r="Q33" i="3"/>
  <c r="R32" i="9"/>
  <c r="Q34" i="3"/>
  <c r="S34" i="9"/>
  <c r="S34" i="3" s="1"/>
  <c r="R34" i="9"/>
  <c r="R34" i="3" s="1"/>
  <c r="R33" i="3"/>
  <c r="R30" i="9"/>
  <c r="R30" i="4"/>
  <c r="R31" i="4"/>
  <c r="R27" i="7"/>
  <c r="O32" i="3"/>
  <c r="R30" i="7"/>
  <c r="Q32" i="1"/>
  <c r="R30" i="8"/>
  <c r="R31" i="8"/>
  <c r="Q31" i="9"/>
  <c r="O31" i="3"/>
  <c r="O30" i="3"/>
  <c r="Q30" i="1"/>
  <c r="S28" i="7"/>
  <c r="S25" i="1"/>
  <c r="S25" i="3" s="1"/>
  <c r="S28" i="9"/>
  <c r="S29" i="3"/>
  <c r="R27" i="4"/>
  <c r="S24" i="7"/>
  <c r="R25" i="7"/>
  <c r="R26" i="1"/>
  <c r="Q28" i="1"/>
  <c r="S28" i="1" s="1"/>
  <c r="R28" i="8"/>
  <c r="S28" i="4"/>
  <c r="O28" i="3"/>
  <c r="R23" i="7"/>
  <c r="R26" i="8"/>
  <c r="Q27" i="8"/>
  <c r="S27" i="8" s="1"/>
  <c r="R27" i="1"/>
  <c r="Q27" i="9"/>
  <c r="O27" i="3"/>
  <c r="S18" i="7"/>
  <c r="R26" i="4"/>
  <c r="O26" i="3"/>
  <c r="R25" i="4"/>
  <c r="R23" i="4"/>
  <c r="S22" i="7"/>
  <c r="R25" i="8"/>
  <c r="O25" i="3"/>
  <c r="Q25" i="3"/>
  <c r="R25" i="9"/>
  <c r="R16" i="7"/>
  <c r="R24" i="8"/>
  <c r="R24" i="4"/>
  <c r="S24" i="1"/>
  <c r="Q24" i="9"/>
  <c r="O24" i="3"/>
  <c r="Q23" i="1"/>
  <c r="R23" i="1" s="1"/>
  <c r="Q23" i="8"/>
  <c r="R23" i="8" s="1"/>
  <c r="Q23" i="9"/>
  <c r="O23" i="3"/>
  <c r="R15" i="7"/>
  <c r="R20" i="7"/>
  <c r="R21" i="7"/>
  <c r="Q22" i="8"/>
  <c r="R22" i="8" s="1"/>
  <c r="Q22" i="4"/>
  <c r="S22" i="4" s="1"/>
  <c r="R22" i="1"/>
  <c r="Q22" i="9"/>
  <c r="R22" i="9" s="1"/>
  <c r="O22" i="3"/>
  <c r="R21" i="4"/>
  <c r="S17" i="7"/>
  <c r="R19" i="7"/>
  <c r="S20" i="8"/>
  <c r="S20" i="3" s="1"/>
  <c r="R21" i="8"/>
  <c r="S21" i="1"/>
  <c r="Q21" i="9"/>
  <c r="R21" i="9" s="1"/>
  <c r="O21" i="3"/>
  <c r="R20" i="9"/>
  <c r="R20" i="4"/>
  <c r="O20" i="3"/>
  <c r="Q20" i="3"/>
  <c r="Q19" i="4"/>
  <c r="S19" i="4" s="1"/>
  <c r="R20" i="1"/>
  <c r="R19" i="8"/>
  <c r="Q19" i="9"/>
  <c r="O19" i="3"/>
  <c r="Q18" i="8"/>
  <c r="S18" i="8" s="1"/>
  <c r="R19" i="1"/>
  <c r="R18" i="1"/>
  <c r="Q18" i="9"/>
  <c r="O18" i="3"/>
  <c r="R18" i="4"/>
  <c r="R17" i="8"/>
  <c r="R15" i="8"/>
  <c r="R17" i="1"/>
  <c r="S17" i="4"/>
  <c r="Q17" i="3"/>
  <c r="R17" i="9"/>
  <c r="S17" i="9"/>
  <c r="O17" i="3"/>
  <c r="Q16" i="4"/>
  <c r="R16" i="4" s="1"/>
  <c r="Q16" i="8"/>
  <c r="S16" i="8" s="1"/>
  <c r="S16" i="1"/>
  <c r="R16" i="9"/>
  <c r="O16" i="3"/>
  <c r="R15" i="4"/>
  <c r="R15" i="9"/>
  <c r="O15" i="3"/>
  <c r="S15" i="1"/>
  <c r="S15" i="3" s="1"/>
  <c r="Q15" i="3"/>
  <c r="I14" i="3"/>
  <c r="H14" i="3"/>
  <c r="G14" i="3"/>
  <c r="D14" i="3"/>
  <c r="C14" i="3"/>
  <c r="B14" i="3"/>
  <c r="N14" i="4"/>
  <c r="M14" i="4"/>
  <c r="L14" i="4"/>
  <c r="J14" i="4"/>
  <c r="E14" i="4"/>
  <c r="N14" i="7"/>
  <c r="M14" i="7"/>
  <c r="L14" i="7"/>
  <c r="J14" i="7"/>
  <c r="E14" i="7"/>
  <c r="N14" i="8"/>
  <c r="M14" i="8"/>
  <c r="L14" i="8"/>
  <c r="J14" i="8"/>
  <c r="E14" i="8"/>
  <c r="N14" i="1"/>
  <c r="M14" i="1"/>
  <c r="L14" i="1"/>
  <c r="J14" i="1"/>
  <c r="E14" i="1"/>
  <c r="N14" i="9"/>
  <c r="M14" i="9"/>
  <c r="L14" i="9"/>
  <c r="J14" i="9"/>
  <c r="E14" i="9"/>
  <c r="O14" i="1" l="1"/>
  <c r="Q14" i="1" s="1"/>
  <c r="S14" i="1" s="1"/>
  <c r="S39" i="3"/>
  <c r="R16" i="8"/>
  <c r="R16" i="3" s="1"/>
  <c r="S37" i="3"/>
  <c r="R29" i="3"/>
  <c r="R32" i="1"/>
  <c r="R32" i="3" s="1"/>
  <c r="Q32" i="3"/>
  <c r="S32" i="1"/>
  <c r="S32" i="3" s="1"/>
  <c r="Q31" i="3"/>
  <c r="R31" i="9"/>
  <c r="R31" i="3" s="1"/>
  <c r="S31" i="9"/>
  <c r="S31" i="3" s="1"/>
  <c r="Q28" i="3"/>
  <c r="R28" i="1"/>
  <c r="R28" i="3" s="1"/>
  <c r="Q30" i="3"/>
  <c r="S30" i="1"/>
  <c r="S30" i="3" s="1"/>
  <c r="R30" i="1"/>
  <c r="R30" i="3" s="1"/>
  <c r="S28" i="3"/>
  <c r="R27" i="8"/>
  <c r="Q27" i="3"/>
  <c r="R27" i="9"/>
  <c r="S27" i="9"/>
  <c r="S27" i="3" s="1"/>
  <c r="S26" i="9"/>
  <c r="S26" i="3" s="1"/>
  <c r="Q26" i="3"/>
  <c r="R26" i="9"/>
  <c r="R26" i="3" s="1"/>
  <c r="R25" i="3"/>
  <c r="O14" i="8"/>
  <c r="Q14" i="8" s="1"/>
  <c r="R14" i="8" s="1"/>
  <c r="S23" i="1"/>
  <c r="S24" i="9"/>
  <c r="S24" i="3" s="1"/>
  <c r="Q24" i="3"/>
  <c r="R24" i="9"/>
  <c r="R24" i="3" s="1"/>
  <c r="S23" i="8"/>
  <c r="Q23" i="3"/>
  <c r="R23" i="9"/>
  <c r="R23" i="3" s="1"/>
  <c r="S23" i="9"/>
  <c r="S22" i="8"/>
  <c r="R22" i="4"/>
  <c r="R22" i="3" s="1"/>
  <c r="S22" i="9"/>
  <c r="Q22" i="3"/>
  <c r="R21" i="3"/>
  <c r="R20" i="3"/>
  <c r="S21" i="9"/>
  <c r="S21" i="3" s="1"/>
  <c r="Q21" i="3"/>
  <c r="R18" i="8"/>
  <c r="R19" i="4"/>
  <c r="Q19" i="3"/>
  <c r="S19" i="9"/>
  <c r="S19" i="3" s="1"/>
  <c r="R19" i="9"/>
  <c r="R17" i="3"/>
  <c r="Q18" i="3"/>
  <c r="R18" i="9"/>
  <c r="S18" i="9"/>
  <c r="S18" i="3" s="1"/>
  <c r="S16" i="4"/>
  <c r="S17" i="3"/>
  <c r="S16" i="9"/>
  <c r="Q16" i="3"/>
  <c r="R15" i="3"/>
  <c r="L14" i="3"/>
  <c r="O14" i="7"/>
  <c r="Q14" i="7" s="1"/>
  <c r="S14" i="7" s="1"/>
  <c r="M14" i="3"/>
  <c r="J14" i="3"/>
  <c r="E14" i="3"/>
  <c r="N14" i="3"/>
  <c r="O14" i="4"/>
  <c r="Q14" i="4" s="1"/>
  <c r="R14" i="4" s="1"/>
  <c r="O14" i="9"/>
  <c r="R14" i="1" l="1"/>
  <c r="R27" i="3"/>
  <c r="S23" i="3"/>
  <c r="S22" i="3"/>
  <c r="R18" i="3"/>
  <c r="R19" i="3"/>
  <c r="S16" i="3"/>
  <c r="S14" i="8"/>
  <c r="R14" i="7"/>
  <c r="O14" i="3"/>
  <c r="Q14" i="9"/>
  <c r="S14" i="4"/>
  <c r="I13" i="3"/>
  <c r="H13" i="3"/>
  <c r="G13" i="3"/>
  <c r="D13" i="3"/>
  <c r="C13" i="3"/>
  <c r="B13" i="3"/>
  <c r="N13" i="4"/>
  <c r="M13" i="4"/>
  <c r="L13" i="4"/>
  <c r="J13" i="4"/>
  <c r="E13" i="4"/>
  <c r="N13" i="7"/>
  <c r="M13" i="7"/>
  <c r="L13" i="7"/>
  <c r="J13" i="7"/>
  <c r="E13" i="7"/>
  <c r="N13" i="8"/>
  <c r="M13" i="8"/>
  <c r="L13" i="8"/>
  <c r="J13" i="8"/>
  <c r="E13" i="8"/>
  <c r="N13" i="1"/>
  <c r="M13" i="1"/>
  <c r="L13" i="1"/>
  <c r="J13" i="1"/>
  <c r="E13" i="1"/>
  <c r="N13" i="9"/>
  <c r="M13" i="9"/>
  <c r="L13" i="9"/>
  <c r="J13" i="9"/>
  <c r="E13" i="9"/>
  <c r="O13" i="7" l="1"/>
  <c r="Q13" i="7" s="1"/>
  <c r="S13" i="7" s="1"/>
  <c r="Q14" i="3"/>
  <c r="S14" i="9"/>
  <c r="S14" i="3" s="1"/>
  <c r="R14" i="9"/>
  <c r="R14" i="3" s="1"/>
  <c r="J13" i="3"/>
  <c r="N13" i="3"/>
  <c r="L13" i="3"/>
  <c r="M13" i="3"/>
  <c r="E13" i="3"/>
  <c r="O13" i="4"/>
  <c r="Q13" i="4" s="1"/>
  <c r="S13" i="4" s="1"/>
  <c r="O13" i="8"/>
  <c r="O13" i="1"/>
  <c r="Q13" i="1" s="1"/>
  <c r="S13" i="1" s="1"/>
  <c r="O13" i="9"/>
  <c r="Q13" i="9" s="1"/>
  <c r="R13" i="7" l="1"/>
  <c r="Q13" i="8"/>
  <c r="O13" i="3"/>
  <c r="R13" i="4"/>
  <c r="R13" i="1"/>
  <c r="I12" i="3"/>
  <c r="H12" i="3"/>
  <c r="G12" i="3"/>
  <c r="D12" i="3"/>
  <c r="C12" i="3"/>
  <c r="B12" i="3"/>
  <c r="N12" i="4"/>
  <c r="M12" i="4"/>
  <c r="L12" i="4"/>
  <c r="J12" i="4"/>
  <c r="E12" i="4"/>
  <c r="N12" i="7"/>
  <c r="M12" i="7"/>
  <c r="L12" i="7"/>
  <c r="J12" i="7"/>
  <c r="E12" i="7"/>
  <c r="N12" i="8"/>
  <c r="M12" i="8"/>
  <c r="L12" i="8"/>
  <c r="J12" i="8"/>
  <c r="E12" i="8"/>
  <c r="N12" i="1"/>
  <c r="M12" i="1"/>
  <c r="L12" i="1"/>
  <c r="J12" i="1"/>
  <c r="E12" i="1"/>
  <c r="N12" i="9"/>
  <c r="M12" i="9"/>
  <c r="L12" i="9"/>
  <c r="J12" i="9"/>
  <c r="E12" i="9"/>
  <c r="O12" i="7" l="1"/>
  <c r="Q12" i="7" s="1"/>
  <c r="S12" i="7" s="1"/>
  <c r="E12" i="3"/>
  <c r="S13" i="8"/>
  <c r="R13" i="8"/>
  <c r="Q13" i="3"/>
  <c r="R13" i="9"/>
  <c r="S13" i="9"/>
  <c r="N12" i="3"/>
  <c r="J12" i="3"/>
  <c r="M12" i="3"/>
  <c r="L12" i="3"/>
  <c r="O12" i="9"/>
  <c r="Q12" i="9" s="1"/>
  <c r="R12" i="9" s="1"/>
  <c r="O12" i="4"/>
  <c r="O12" i="8"/>
  <c r="O12" i="1"/>
  <c r="R12" i="7" l="1"/>
  <c r="S13" i="3"/>
  <c r="S12" i="9"/>
  <c r="Q12" i="8"/>
  <c r="S12" i="8" s="1"/>
  <c r="R13" i="3"/>
  <c r="Q12" i="4"/>
  <c r="S12" i="4" s="1"/>
  <c r="Q12" i="1"/>
  <c r="O12" i="3"/>
  <c r="I11" i="3"/>
  <c r="H11" i="3"/>
  <c r="G11" i="3"/>
  <c r="D11" i="3"/>
  <c r="C11" i="3"/>
  <c r="B11" i="3"/>
  <c r="A11" i="4"/>
  <c r="A12" i="4" s="1"/>
  <c r="N11" i="4"/>
  <c r="M11" i="4"/>
  <c r="L11" i="4"/>
  <c r="J11" i="4"/>
  <c r="E11" i="4"/>
  <c r="A11" i="7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N11" i="7"/>
  <c r="M11" i="7"/>
  <c r="L11" i="7"/>
  <c r="J11" i="7"/>
  <c r="E11" i="7"/>
  <c r="A11" i="8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N11" i="8"/>
  <c r="M11" i="8"/>
  <c r="L11" i="8"/>
  <c r="J11" i="8"/>
  <c r="E11" i="8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N11" i="1"/>
  <c r="M11" i="1"/>
  <c r="L11" i="1"/>
  <c r="J11" i="1"/>
  <c r="E11" i="1"/>
  <c r="A11" i="9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N11" i="9"/>
  <c r="M11" i="9"/>
  <c r="L11" i="9"/>
  <c r="J11" i="9"/>
  <c r="E11" i="9"/>
  <c r="O11" i="7" l="1"/>
  <c r="Q11" i="7" s="1"/>
  <c r="S11" i="7" s="1"/>
  <c r="R12" i="8"/>
  <c r="A11" i="3"/>
  <c r="O11" i="9"/>
  <c r="Q11" i="9" s="1"/>
  <c r="R11" i="9" s="1"/>
  <c r="A13" i="4"/>
  <c r="A12" i="3"/>
  <c r="Q12" i="3"/>
  <c r="R12" i="4"/>
  <c r="R12" i="1"/>
  <c r="S12" i="1"/>
  <c r="S12" i="3" s="1"/>
  <c r="J11" i="3"/>
  <c r="E11" i="3"/>
  <c r="L11" i="3"/>
  <c r="M11" i="3"/>
  <c r="N11" i="3"/>
  <c r="O11" i="4"/>
  <c r="O11" i="8"/>
  <c r="Q11" i="8" s="1"/>
  <c r="R11" i="8" s="1"/>
  <c r="O11" i="1"/>
  <c r="I10" i="3"/>
  <c r="H10" i="3"/>
  <c r="G10" i="3"/>
  <c r="D10" i="3"/>
  <c r="C10" i="3"/>
  <c r="B10" i="3"/>
  <c r="A10" i="3"/>
  <c r="N10" i="4"/>
  <c r="M10" i="4"/>
  <c r="L10" i="4"/>
  <c r="J10" i="4"/>
  <c r="E10" i="4"/>
  <c r="N10" i="7"/>
  <c r="M10" i="7"/>
  <c r="L10" i="7"/>
  <c r="J10" i="7"/>
  <c r="E10" i="7"/>
  <c r="N10" i="8"/>
  <c r="M10" i="8"/>
  <c r="L10" i="8"/>
  <c r="J10" i="8"/>
  <c r="E10" i="8"/>
  <c r="N10" i="1"/>
  <c r="M10" i="1"/>
  <c r="L10" i="1"/>
  <c r="J10" i="1"/>
  <c r="E10" i="1"/>
  <c r="N10" i="9"/>
  <c r="M10" i="9"/>
  <c r="L10" i="9"/>
  <c r="J10" i="9"/>
  <c r="E10" i="9"/>
  <c r="O10" i="1" l="1"/>
  <c r="Q10" i="1" s="1"/>
  <c r="S10" i="1" s="1"/>
  <c r="S11" i="8"/>
  <c r="R11" i="7"/>
  <c r="S11" i="9"/>
  <c r="Q11" i="4"/>
  <c r="S11" i="4" s="1"/>
  <c r="Q11" i="1"/>
  <c r="S11" i="1" s="1"/>
  <c r="A14" i="4"/>
  <c r="A13" i="3"/>
  <c r="R12" i="3"/>
  <c r="O11" i="3"/>
  <c r="O10" i="4"/>
  <c r="Q10" i="4" s="1"/>
  <c r="S10" i="4" s="1"/>
  <c r="J10" i="3"/>
  <c r="L10" i="3"/>
  <c r="M10" i="3"/>
  <c r="N10" i="3"/>
  <c r="E10" i="3"/>
  <c r="O10" i="7"/>
  <c r="Q10" i="7" s="1"/>
  <c r="R10" i="7" s="1"/>
  <c r="O10" i="8"/>
  <c r="O10" i="9"/>
  <c r="Q10" i="9" s="1"/>
  <c r="R10" i="1" l="1"/>
  <c r="R11" i="4"/>
  <c r="Q11" i="3"/>
  <c r="R11" i="1"/>
  <c r="S11" i="3"/>
  <c r="A15" i="4"/>
  <c r="A14" i="3"/>
  <c r="R10" i="4"/>
  <c r="Q10" i="8"/>
  <c r="R10" i="8" s="1"/>
  <c r="S10" i="9"/>
  <c r="O10" i="3"/>
  <c r="S10" i="7"/>
  <c r="A9" i="3"/>
  <c r="A9" i="7"/>
  <c r="A9" i="8"/>
  <c r="A9" i="1"/>
  <c r="A9" i="9"/>
  <c r="I50" i="9"/>
  <c r="H50" i="9"/>
  <c r="G50" i="9"/>
  <c r="D50" i="9"/>
  <c r="C50" i="9"/>
  <c r="B50" i="9"/>
  <c r="N9" i="9"/>
  <c r="N50" i="9" s="1"/>
  <c r="M9" i="9"/>
  <c r="M50" i="9" s="1"/>
  <c r="L9" i="9"/>
  <c r="L50" i="9" s="1"/>
  <c r="J9" i="9"/>
  <c r="J50" i="9" s="1"/>
  <c r="E9" i="9"/>
  <c r="I50" i="1"/>
  <c r="H50" i="1"/>
  <c r="G50" i="1"/>
  <c r="D50" i="1"/>
  <c r="C50" i="1"/>
  <c r="B50" i="1"/>
  <c r="N9" i="1"/>
  <c r="N50" i="1" s="1"/>
  <c r="M9" i="1"/>
  <c r="M50" i="1" s="1"/>
  <c r="L9" i="1"/>
  <c r="L50" i="1" s="1"/>
  <c r="J9" i="1"/>
  <c r="J50" i="1" s="1"/>
  <c r="E9" i="1"/>
  <c r="E50" i="1" s="1"/>
  <c r="I50" i="8"/>
  <c r="H50" i="8"/>
  <c r="G50" i="8"/>
  <c r="D50" i="8"/>
  <c r="C50" i="8"/>
  <c r="B50" i="8"/>
  <c r="N9" i="8"/>
  <c r="N50" i="8" s="1"/>
  <c r="M9" i="8"/>
  <c r="M50" i="8" s="1"/>
  <c r="L9" i="8"/>
  <c r="L50" i="8" s="1"/>
  <c r="J9" i="8"/>
  <c r="J50" i="8" s="1"/>
  <c r="E9" i="8"/>
  <c r="I50" i="7"/>
  <c r="H50" i="7"/>
  <c r="G50" i="7"/>
  <c r="D50" i="7"/>
  <c r="C50" i="7"/>
  <c r="B50" i="7"/>
  <c r="N9" i="7"/>
  <c r="N50" i="7" s="1"/>
  <c r="M9" i="7"/>
  <c r="M50" i="7" s="1"/>
  <c r="L9" i="7"/>
  <c r="L50" i="7" s="1"/>
  <c r="J9" i="7"/>
  <c r="J50" i="7" s="1"/>
  <c r="E9" i="7"/>
  <c r="R11" i="3" l="1"/>
  <c r="O9" i="7"/>
  <c r="O50" i="7" s="1"/>
  <c r="A15" i="3"/>
  <c r="A16" i="4"/>
  <c r="O9" i="8"/>
  <c r="Q9" i="8" s="1"/>
  <c r="S10" i="8"/>
  <c r="S10" i="3" s="1"/>
  <c r="R10" i="9"/>
  <c r="R10" i="3" s="1"/>
  <c r="Q10" i="3"/>
  <c r="O9" i="9"/>
  <c r="O50" i="9" s="1"/>
  <c r="E50" i="9"/>
  <c r="O9" i="1"/>
  <c r="Q9" i="1" s="1"/>
  <c r="E50" i="8"/>
  <c r="E50" i="7"/>
  <c r="Q9" i="7" l="1"/>
  <c r="Q50" i="7" s="1"/>
  <c r="Q9" i="9"/>
  <c r="S9" i="9" s="1"/>
  <c r="S50" i="9" s="1"/>
  <c r="O50" i="8"/>
  <c r="A16" i="3"/>
  <c r="A17" i="4"/>
  <c r="O50" i="1"/>
  <c r="Q50" i="8"/>
  <c r="S9" i="8"/>
  <c r="S50" i="8" s="1"/>
  <c r="R9" i="8"/>
  <c r="R50" i="8" s="1"/>
  <c r="R9" i="7" l="1"/>
  <c r="R50" i="7" s="1"/>
  <c r="S9" i="7"/>
  <c r="S50" i="7" s="1"/>
  <c r="Q50" i="9"/>
  <c r="R9" i="9"/>
  <c r="R50" i="9" s="1"/>
  <c r="A18" i="4"/>
  <c r="A17" i="3"/>
  <c r="R9" i="1"/>
  <c r="R50" i="1" s="1"/>
  <c r="Q50" i="1"/>
  <c r="S9" i="1"/>
  <c r="S50" i="1" s="1"/>
  <c r="A19" i="4" l="1"/>
  <c r="A18" i="3"/>
  <c r="B50" i="4"/>
  <c r="A19" i="3" l="1"/>
  <c r="A20" i="4"/>
  <c r="I9" i="3"/>
  <c r="H9" i="3"/>
  <c r="G9" i="3"/>
  <c r="D9" i="3"/>
  <c r="C9" i="3"/>
  <c r="B9" i="3"/>
  <c r="A21" i="4" l="1"/>
  <c r="A20" i="3"/>
  <c r="I50" i="4"/>
  <c r="H50" i="4"/>
  <c r="G50" i="4"/>
  <c r="D50" i="4"/>
  <c r="C50" i="4"/>
  <c r="A21" i="3" l="1"/>
  <c r="A22" i="4"/>
  <c r="N9" i="4"/>
  <c r="M9" i="4"/>
  <c r="L9" i="4"/>
  <c r="J9" i="4"/>
  <c r="E9" i="4"/>
  <c r="A22" i="3" l="1"/>
  <c r="A23" i="4"/>
  <c r="J50" i="4"/>
  <c r="J9" i="3"/>
  <c r="N50" i="4"/>
  <c r="N9" i="3"/>
  <c r="L50" i="4"/>
  <c r="L9" i="3"/>
  <c r="E50" i="4"/>
  <c r="E9" i="3"/>
  <c r="M50" i="4"/>
  <c r="M9" i="3"/>
  <c r="O9" i="4"/>
  <c r="Q9" i="4" s="1"/>
  <c r="A23" i="3" l="1"/>
  <c r="A24" i="4"/>
  <c r="Q9" i="3"/>
  <c r="O9" i="3"/>
  <c r="O50" i="4"/>
  <c r="A25" i="4" l="1"/>
  <c r="A24" i="3"/>
  <c r="Q50" i="4"/>
  <c r="R9" i="4"/>
  <c r="S9" i="4"/>
  <c r="A25" i="3" l="1"/>
  <c r="A26" i="4"/>
  <c r="S50" i="4"/>
  <c r="S9" i="3"/>
  <c r="R50" i="4"/>
  <c r="R9" i="3"/>
  <c r="I50" i="3"/>
  <c r="H50" i="3"/>
  <c r="G50" i="3"/>
  <c r="A27" i="4" l="1"/>
  <c r="A26" i="3"/>
  <c r="N50" i="3"/>
  <c r="M50" i="3"/>
  <c r="A27" i="3" l="1"/>
  <c r="A28" i="4"/>
  <c r="D50" i="3"/>
  <c r="C50" i="3"/>
  <c r="B50" i="3"/>
  <c r="A29" i="4" l="1"/>
  <c r="A28" i="3"/>
  <c r="J50" i="3"/>
  <c r="E50" i="3"/>
  <c r="A29" i="3" l="1"/>
  <c r="A30" i="4"/>
  <c r="L50" i="3"/>
  <c r="A30" i="3" l="1"/>
  <c r="A31" i="4"/>
  <c r="O50" i="3"/>
  <c r="A31" i="3" l="1"/>
  <c r="A32" i="4"/>
  <c r="Q50" i="3"/>
  <c r="A33" i="4" l="1"/>
  <c r="A32" i="3"/>
  <c r="R50" i="3"/>
  <c r="S50" i="3"/>
  <c r="A33" i="3" l="1"/>
  <c r="A34" i="4"/>
  <c r="A34" i="3" l="1"/>
  <c r="A35" i="4"/>
  <c r="A36" i="4" l="1"/>
  <c r="A35" i="3"/>
  <c r="A37" i="4" l="1"/>
  <c r="A36" i="3"/>
  <c r="A37" i="3" l="1"/>
  <c r="A38" i="4"/>
  <c r="A38" i="3" l="1"/>
  <c r="A39" i="4"/>
  <c r="A40" i="4" l="1"/>
  <c r="A39" i="3"/>
  <c r="A41" i="4" l="1"/>
  <c r="A40" i="3"/>
  <c r="A41" i="3" l="1"/>
  <c r="A42" i="4"/>
  <c r="A42" i="3" l="1"/>
  <c r="A43" i="4"/>
  <c r="A43" i="3" l="1"/>
  <c r="A44" i="4"/>
  <c r="A45" i="4" l="1"/>
  <c r="A44" i="3"/>
  <c r="A45" i="3" l="1"/>
  <c r="A46" i="4"/>
  <c r="A47" i="4" l="1"/>
  <c r="A46" i="3"/>
  <c r="A47" i="3" l="1"/>
  <c r="A48" i="4"/>
</calcChain>
</file>

<file path=xl/sharedStrings.xml><?xml version="1.0" encoding="utf-8"?>
<sst xmlns="http://schemas.openxmlformats.org/spreadsheetml/2006/main" count="122" uniqueCount="28">
  <si>
    <t>GREENBRIER HISTORIC RESORT SPORTS WAGERING</t>
  </si>
  <si>
    <t>WEST VIRGINIA LOTTERY</t>
  </si>
  <si>
    <t>MOUNTAINEER CASINO SPORTS WAGERING</t>
  </si>
  <si>
    <t>MARDI GRAS CASINO SPORTS WAGERING</t>
  </si>
  <si>
    <t>Total Taxable Receipts</t>
  </si>
  <si>
    <t>Privilege Tax
(10%) **</t>
  </si>
  <si>
    <t>Admin Share **</t>
  </si>
  <si>
    <t>State Share **</t>
  </si>
  <si>
    <t>** Based on Total Taxable Receipts</t>
  </si>
  <si>
    <t>WHEELING ISLAND CASINO SPORTS WAGERING</t>
  </si>
  <si>
    <t>HOLLYWOOD CASINO AT CHARLES TOWN SPORTS WAGERING</t>
  </si>
  <si>
    <t>WEEKLY SPORTS WAGERING REVENUE SUMMARY</t>
  </si>
  <si>
    <t>Retail Gross Tickets Written</t>
  </si>
  <si>
    <t>Retail Voids</t>
  </si>
  <si>
    <t>Retail Tickets Cashed</t>
  </si>
  <si>
    <t>Retail Taxable Receipts</t>
  </si>
  <si>
    <t>Mobile Gross Tickets Written</t>
  </si>
  <si>
    <t>Mobile Voids</t>
  </si>
  <si>
    <t>Mobile Tickets Cashed</t>
  </si>
  <si>
    <t>Mobile Taxable Receipts</t>
  </si>
  <si>
    <t>Total Gross Tickets Written</t>
  </si>
  <si>
    <t>Total Voids</t>
  </si>
  <si>
    <t>Total Tickets Cashed</t>
  </si>
  <si>
    <t>* 6 days to start fiscal year</t>
  </si>
  <si>
    <t>7/6/2024 *</t>
  </si>
  <si>
    <t>FISCAL YEAR 2025</t>
  </si>
  <si>
    <t>FY 2024</t>
  </si>
  <si>
    <t>FISCAL YEAR TO DATE AS OF APRIL 05,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</si>
</sst>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7">
    <xf numFmtId="0" fontId="0" fillId="0" borderId="0" xfId="0"/>
    <xf numFmtId="0" fontId="7" fillId="0" borderId="0" xfId="0" applyFont="1"/>
    <xf numFmtId="14" fontId="7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44" fontId="7" fillId="0" borderId="0" xfId="1" applyFont="1"/>
    <xf numFmtId="44" fontId="7" fillId="0" borderId="2" xfId="1" applyFont="1" applyBorder="1"/>
    <xf numFmtId="0" fontId="9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44" fontId="7" fillId="0" borderId="0" xfId="1" applyFont="1" applyBorder="1"/>
    <xf numFmtId="0" fontId="0" fillId="0" borderId="0" xfId="0" applyAlignment="1">
      <alignment horizontal="center" wrapText="1"/>
    </xf>
    <xf numFmtId="43" fontId="7" fillId="0" borderId="0" xfId="1" applyNumberFormat="1" applyFont="1" applyBorder="1"/>
    <xf numFmtId="0" fontId="7" fillId="0" borderId="0" xfId="0" applyFont="1" applyAlignment="1">
      <alignment horizontal="center"/>
    </xf>
    <xf numFmtId="44" fontId="7" fillId="0" borderId="0" xfId="1" applyFont="1" applyFill="1"/>
    <xf numFmtId="14" fontId="4" fillId="0" borderId="0" xfId="0" applyNumberFormat="1" applyFont="1" applyAlignment="1">
      <alignment horizontal="left"/>
    </xf>
    <xf numFmtId="44" fontId="3" fillId="0" borderId="0" xfId="1" applyFont="1"/>
    <xf numFmtId="14" fontId="2" fillId="0" borderId="0" xfId="0" applyNumberFormat="1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14" fontId="7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53"/>
  <sheetViews>
    <sheetView tabSelected="1" zoomScaleNormal="100" workbookViewId="0">
      <pane ySplit="7" topLeftCell="A24" activePane="bottomLeft" state="frozen"/>
      <selection pane="bottomLeft" activeCell="A49" sqref="A49"/>
    </sheetView>
  </sheetViews>
  <sheetFormatPr defaultColWidth="10.7109375" defaultRowHeight="15" customHeight="1" x14ac:dyDescent="0.25"/>
  <cols>
    <col min="1" max="1" width="10.85546875" style="2" bestFit="1" customWidth="1"/>
    <col min="2" max="2" width="16.28515625" style="1" bestFit="1" customWidth="1"/>
    <col min="3" max="3" width="13.7109375" style="1" customWidth="1"/>
    <col min="4" max="4" width="16.7109375" style="1" customWidth="1"/>
    <col min="5" max="5" width="15.28515625" style="1" bestFit="1" customWidth="1"/>
    <col min="6" max="6" width="4.7109375" style="1" customWidth="1"/>
    <col min="7" max="7" width="16.7109375" style="1" customWidth="1"/>
    <col min="8" max="8" width="13.7109375" style="1" customWidth="1"/>
    <col min="9" max="9" width="17.7109375" style="1" customWidth="1"/>
    <col min="10" max="10" width="15.28515625" style="1" customWidth="1"/>
    <col min="11" max="11" width="4.7109375" style="1" customWidth="1"/>
    <col min="12" max="12" width="16.7109375" style="1" customWidth="1"/>
    <col min="13" max="13" width="15" style="1" bestFit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31" ht="18.75" x14ac:dyDescent="0.3">
      <c r="A1" s="21" t="s">
        <v>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</row>
    <row r="2" spans="1:31" s="8" customFormat="1" ht="15.75" x14ac:dyDescent="0.25">
      <c r="A2" s="22" t="s">
        <v>11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</row>
    <row r="3" spans="1:31" s="8" customFormat="1" ht="15.75" x14ac:dyDescent="0.25">
      <c r="A3" s="22" t="s">
        <v>27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1:31" s="8" customFormat="1" ht="15.75" x14ac:dyDescent="0.25">
      <c r="A4" s="22" t="s">
        <v>25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</row>
    <row r="5" spans="1:31" s="8" customFormat="1" ht="15" customHeight="1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31" s="8" customFormat="1" ht="15" customHeight="1" x14ac:dyDescent="0.25">
      <c r="A6" s="10"/>
      <c r="B6" s="10"/>
      <c r="C6" s="10"/>
      <c r="D6" s="10"/>
      <c r="E6" s="10"/>
      <c r="F6" s="6"/>
      <c r="G6" s="10"/>
      <c r="H6" s="10"/>
      <c r="I6" s="6"/>
      <c r="J6" s="10"/>
      <c r="K6" s="10"/>
      <c r="L6" s="10"/>
    </row>
    <row r="7" spans="1:31" customFormat="1" ht="25.5" x14ac:dyDescent="0.2">
      <c r="A7" s="3"/>
      <c r="B7" s="5" t="s">
        <v>12</v>
      </c>
      <c r="C7" s="4" t="s">
        <v>13</v>
      </c>
      <c r="D7" s="5" t="s">
        <v>14</v>
      </c>
      <c r="E7" s="5" t="s">
        <v>15</v>
      </c>
      <c r="F7" s="13"/>
      <c r="G7" s="5" t="s">
        <v>16</v>
      </c>
      <c r="H7" s="4" t="s">
        <v>17</v>
      </c>
      <c r="I7" s="5" t="s">
        <v>18</v>
      </c>
      <c r="J7" s="5" t="s">
        <v>19</v>
      </c>
      <c r="K7" s="13"/>
      <c r="L7" s="5" t="s">
        <v>20</v>
      </c>
      <c r="M7" s="4" t="s">
        <v>21</v>
      </c>
      <c r="N7" s="5" t="s">
        <v>22</v>
      </c>
      <c r="O7" s="5" t="s">
        <v>4</v>
      </c>
      <c r="P7" s="13"/>
      <c r="Q7" s="5" t="s">
        <v>5</v>
      </c>
      <c r="R7" s="5" t="s">
        <v>6</v>
      </c>
      <c r="S7" s="5" t="s">
        <v>7</v>
      </c>
    </row>
    <row r="8" spans="1:31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12"/>
      <c r="Q8" s="6"/>
      <c r="R8" s="6"/>
      <c r="S8" s="6"/>
      <c r="T8" s="14"/>
    </row>
    <row r="9" spans="1:31" ht="15" customHeight="1" x14ac:dyDescent="0.25">
      <c r="A9" s="19" t="str">
        <f>Mountaineer!A9</f>
        <v>7/6/2024 *</v>
      </c>
      <c r="B9" s="6">
        <f>SUM(Mountaineer:Greenbrier!B9)</f>
        <v>577140.19999999995</v>
      </c>
      <c r="C9" s="6">
        <f>SUM(Mountaineer:Greenbrier!C9)</f>
        <v>-5945</v>
      </c>
      <c r="D9" s="6">
        <f>SUM(Mountaineer:Greenbrier!D9)</f>
        <v>-467835.59000000008</v>
      </c>
      <c r="E9" s="6">
        <f>SUM(Mountaineer:Greenbrier!E9)</f>
        <v>103359.6099999999</v>
      </c>
      <c r="F9" s="12"/>
      <c r="G9" s="6">
        <f>SUM(Mountaineer:Greenbrier!G9)</f>
        <v>4301734.1300000008</v>
      </c>
      <c r="H9" s="6">
        <f>SUM(Mountaineer:Greenbrier!H9)</f>
        <v>-11425.43</v>
      </c>
      <c r="I9" s="6">
        <f>SUM(Mountaineer:Greenbrier!I9)</f>
        <v>-3754156.02</v>
      </c>
      <c r="J9" s="6">
        <f>SUM(Mountaineer:Greenbrier!J9)</f>
        <v>536152.68000000052</v>
      </c>
      <c r="K9" s="12"/>
      <c r="L9" s="6">
        <f>SUM(Mountaineer:Greenbrier!L9)</f>
        <v>4878874.33</v>
      </c>
      <c r="M9" s="6">
        <f>SUM(Mountaineer:Greenbrier!M9)</f>
        <v>-17370.43</v>
      </c>
      <c r="N9" s="6">
        <f>SUM(Mountaineer:Greenbrier!N9)</f>
        <v>-4221991.6099999994</v>
      </c>
      <c r="O9" s="6">
        <f>SUM(Mountaineer:Greenbrier!O9)</f>
        <v>639512.2900000005</v>
      </c>
      <c r="P9" s="12"/>
      <c r="Q9" s="6">
        <f>SUM(Mountaineer:Greenbrier!Q9)</f>
        <v>63951.22</v>
      </c>
      <c r="R9" s="6">
        <f>SUM(Mountaineer:Greenbrier!R9)</f>
        <v>9592.68</v>
      </c>
      <c r="S9" s="6">
        <f>SUM(Mountaineer:Greenbrier!S9)</f>
        <v>54358.54</v>
      </c>
      <c r="T9" s="14"/>
    </row>
    <row r="10" spans="1:31" ht="15" customHeight="1" x14ac:dyDescent="0.25">
      <c r="A10" s="19">
        <f>Mountaineer!A10</f>
        <v>45486</v>
      </c>
      <c r="B10" s="6">
        <f>SUM(Mountaineer:Greenbrier!B10)</f>
        <v>505075.9</v>
      </c>
      <c r="C10" s="6">
        <f>SUM(Mountaineer:Greenbrier!C10)</f>
        <v>-4503</v>
      </c>
      <c r="D10" s="6">
        <f>SUM(Mountaineer:Greenbrier!D10)</f>
        <v>-509117.88</v>
      </c>
      <c r="E10" s="6">
        <f>SUM(Mountaineer:Greenbrier!E10)</f>
        <v>-8544.9799999999668</v>
      </c>
      <c r="F10" s="12"/>
      <c r="G10" s="6">
        <f>SUM(Mountaineer:Greenbrier!G10)</f>
        <v>5036023.8599999994</v>
      </c>
      <c r="H10" s="6">
        <f>SUM(Mountaineer:Greenbrier!H10)</f>
        <v>-23694.14</v>
      </c>
      <c r="I10" s="6">
        <f>SUM(Mountaineer:Greenbrier!I10)</f>
        <v>-4405745.2200000007</v>
      </c>
      <c r="J10" s="6">
        <f>SUM(Mountaineer:Greenbrier!J10)</f>
        <v>606584.4999999993</v>
      </c>
      <c r="K10" s="12"/>
      <c r="L10" s="6">
        <f>SUM(Mountaineer:Greenbrier!L10)</f>
        <v>5541099.7599999998</v>
      </c>
      <c r="M10" s="6">
        <f>SUM(Mountaineer:Greenbrier!M10)</f>
        <v>-28197.14</v>
      </c>
      <c r="N10" s="6">
        <f>SUM(Mountaineer:Greenbrier!N10)</f>
        <v>-4914863.1000000006</v>
      </c>
      <c r="O10" s="6">
        <f>SUM(Mountaineer:Greenbrier!O10)</f>
        <v>598039.51999999944</v>
      </c>
      <c r="P10" s="12"/>
      <c r="Q10" s="6">
        <f>SUM(Mountaineer:Greenbrier!Q10)</f>
        <v>59803.95</v>
      </c>
      <c r="R10" s="6">
        <f>SUM(Mountaineer:Greenbrier!R10)</f>
        <v>8970.5999999999985</v>
      </c>
      <c r="S10" s="6">
        <f>SUM(Mountaineer:Greenbrier!S10)</f>
        <v>50833.35</v>
      </c>
      <c r="T10" s="14"/>
    </row>
    <row r="11" spans="1:31" ht="15" customHeight="1" x14ac:dyDescent="0.25">
      <c r="A11" s="19">
        <f>Mountaineer!A11</f>
        <v>45493</v>
      </c>
      <c r="B11" s="6">
        <f>SUM(Mountaineer:Greenbrier!B11)</f>
        <v>459737.21</v>
      </c>
      <c r="C11" s="6">
        <f>SUM(Mountaineer:Greenbrier!C11)</f>
        <v>-890</v>
      </c>
      <c r="D11" s="6">
        <f>SUM(Mountaineer:Greenbrier!D11)</f>
        <v>-356178.01</v>
      </c>
      <c r="E11" s="6">
        <f>SUM(Mountaineer:Greenbrier!E11)</f>
        <v>102669.20000000001</v>
      </c>
      <c r="F11" s="12"/>
      <c r="G11" s="6">
        <f>SUM(Mountaineer:Greenbrier!G11)</f>
        <v>4474827.91</v>
      </c>
      <c r="H11" s="6">
        <f>SUM(Mountaineer:Greenbrier!H11)</f>
        <v>-6420.49</v>
      </c>
      <c r="I11" s="6">
        <f>SUM(Mountaineer:Greenbrier!I11)</f>
        <v>-3950151.6399999997</v>
      </c>
      <c r="J11" s="6">
        <f>SUM(Mountaineer:Greenbrier!J11)</f>
        <v>518255.78000000026</v>
      </c>
      <c r="K11" s="12"/>
      <c r="L11" s="6">
        <f>SUM(Mountaineer:Greenbrier!L11)</f>
        <v>4934565.12</v>
      </c>
      <c r="M11" s="6">
        <f>SUM(Mountaineer:Greenbrier!M11)</f>
        <v>-7310.49</v>
      </c>
      <c r="N11" s="6">
        <f>SUM(Mountaineer:Greenbrier!N11)</f>
        <v>-4306329.6499999994</v>
      </c>
      <c r="O11" s="6">
        <f>SUM(Mountaineer:Greenbrier!O11)</f>
        <v>620924.98000000021</v>
      </c>
      <c r="P11" s="12"/>
      <c r="Q11" s="6">
        <f>SUM(Mountaineer:Greenbrier!Q11)</f>
        <v>62092.5</v>
      </c>
      <c r="R11" s="6">
        <f>SUM(Mountaineer:Greenbrier!R11)</f>
        <v>9313.869999999999</v>
      </c>
      <c r="S11" s="6">
        <f>SUM(Mountaineer:Greenbrier!S11)</f>
        <v>52778.630000000005</v>
      </c>
      <c r="T11" s="14"/>
    </row>
    <row r="12" spans="1:31" ht="15" customHeight="1" x14ac:dyDescent="0.25">
      <c r="A12" s="19">
        <f>Mountaineer!A12</f>
        <v>45500</v>
      </c>
      <c r="B12" s="6">
        <f>SUM(Mountaineer:Greenbrier!B12)</f>
        <v>540009.1100000001</v>
      </c>
      <c r="C12" s="6">
        <f>SUM(Mountaineer:Greenbrier!C12)</f>
        <v>-120</v>
      </c>
      <c r="D12" s="6">
        <f>SUM(Mountaineer:Greenbrier!D12)</f>
        <v>-336854.23</v>
      </c>
      <c r="E12" s="6">
        <f>SUM(Mountaineer:Greenbrier!E12)</f>
        <v>203034.88000000006</v>
      </c>
      <c r="F12" s="12"/>
      <c r="G12" s="6">
        <f>SUM(Mountaineer:Greenbrier!G12)</f>
        <v>4987415.3000000007</v>
      </c>
      <c r="H12" s="6">
        <f>SUM(Mountaineer:Greenbrier!H12)</f>
        <v>-10912.59</v>
      </c>
      <c r="I12" s="6">
        <f>SUM(Mountaineer:Greenbrier!I12)</f>
        <v>-4276350.95</v>
      </c>
      <c r="J12" s="6">
        <f>SUM(Mountaineer:Greenbrier!J12)</f>
        <v>700151.76000000047</v>
      </c>
      <c r="K12" s="12"/>
      <c r="L12" s="6">
        <f>SUM(Mountaineer:Greenbrier!L12)</f>
        <v>5527424.4100000001</v>
      </c>
      <c r="M12" s="6">
        <f>SUM(Mountaineer:Greenbrier!M12)</f>
        <v>-11032.59</v>
      </c>
      <c r="N12" s="6">
        <f>SUM(Mountaineer:Greenbrier!N12)</f>
        <v>-4613205.18</v>
      </c>
      <c r="O12" s="6">
        <f>SUM(Mountaineer:Greenbrier!O12)</f>
        <v>903186.64000000048</v>
      </c>
      <c r="P12" s="12"/>
      <c r="Q12" s="6">
        <f>SUM(Mountaineer:Greenbrier!Q12)</f>
        <v>90318.69</v>
      </c>
      <c r="R12" s="6">
        <f>SUM(Mountaineer:Greenbrier!R12)</f>
        <v>13547.789999999999</v>
      </c>
      <c r="S12" s="6">
        <f>SUM(Mountaineer:Greenbrier!S12)</f>
        <v>76770.899999999994</v>
      </c>
      <c r="T12" s="14"/>
    </row>
    <row r="13" spans="1:31" ht="15" customHeight="1" x14ac:dyDescent="0.25">
      <c r="A13" s="19">
        <f>Mountaineer!A13</f>
        <v>45507</v>
      </c>
      <c r="B13" s="6">
        <f>SUM(Mountaineer:Greenbrier!B13)</f>
        <v>570781.92999999993</v>
      </c>
      <c r="C13" s="6">
        <f>SUM(Mountaineer:Greenbrier!C13)</f>
        <v>-1419</v>
      </c>
      <c r="D13" s="6">
        <f>SUM(Mountaineer:Greenbrier!D13)</f>
        <v>-527573.26</v>
      </c>
      <c r="E13" s="6">
        <f>SUM(Mountaineer:Greenbrier!E13)</f>
        <v>41789.669999999991</v>
      </c>
      <c r="F13" s="12"/>
      <c r="G13" s="6">
        <f>SUM(Mountaineer:Greenbrier!G13)</f>
        <v>4730747.9700000007</v>
      </c>
      <c r="H13" s="6">
        <f>SUM(Mountaineer:Greenbrier!H13)</f>
        <v>-15505.909999999998</v>
      </c>
      <c r="I13" s="6">
        <f>SUM(Mountaineer:Greenbrier!I13)</f>
        <v>-4293475.43</v>
      </c>
      <c r="J13" s="6">
        <f>SUM(Mountaineer:Greenbrier!J13)</f>
        <v>421766.63000000041</v>
      </c>
      <c r="K13" s="12"/>
      <c r="L13" s="6">
        <f>SUM(Mountaineer:Greenbrier!L13)</f>
        <v>5301529.9000000004</v>
      </c>
      <c r="M13" s="6">
        <f>SUM(Mountaineer:Greenbrier!M13)</f>
        <v>-16924.909999999996</v>
      </c>
      <c r="N13" s="6">
        <f>SUM(Mountaineer:Greenbrier!N13)</f>
        <v>-4821048.6899999995</v>
      </c>
      <c r="O13" s="6">
        <f>SUM(Mountaineer:Greenbrier!O13)</f>
        <v>463556.3000000004</v>
      </c>
      <c r="P13" s="12"/>
      <c r="Q13" s="6">
        <f>SUM(Mountaineer:Greenbrier!Q13)</f>
        <v>46355.62</v>
      </c>
      <c r="R13" s="6">
        <f>SUM(Mountaineer:Greenbrier!R13)</f>
        <v>6953.34</v>
      </c>
      <c r="S13" s="6">
        <f>SUM(Mountaineer:Greenbrier!S13)</f>
        <v>39402.28</v>
      </c>
      <c r="T13" s="14"/>
    </row>
    <row r="14" spans="1:31" ht="15" customHeight="1" x14ac:dyDescent="0.25">
      <c r="A14" s="19">
        <f>Mountaineer!A14</f>
        <v>45514</v>
      </c>
      <c r="B14" s="6">
        <f>SUM(Mountaineer:Greenbrier!B14)</f>
        <v>680647.36999999988</v>
      </c>
      <c r="C14" s="6">
        <f>SUM(Mountaineer:Greenbrier!C14)</f>
        <v>-2583</v>
      </c>
      <c r="D14" s="6">
        <f>SUM(Mountaineer:Greenbrier!D14)</f>
        <v>-553564.02</v>
      </c>
      <c r="E14" s="6">
        <f>SUM(Mountaineer:Greenbrier!E14)</f>
        <v>124500.34999999996</v>
      </c>
      <c r="F14" s="12"/>
      <c r="G14" s="6">
        <f>SUM(Mountaineer:Greenbrier!G14)</f>
        <v>5092497.8900000006</v>
      </c>
      <c r="H14" s="6">
        <f>SUM(Mountaineer:Greenbrier!H14)</f>
        <v>-12718.640000000001</v>
      </c>
      <c r="I14" s="6">
        <f>SUM(Mountaineer:Greenbrier!I14)</f>
        <v>-4386798.2399999993</v>
      </c>
      <c r="J14" s="6">
        <f>SUM(Mountaineer:Greenbrier!J14)</f>
        <v>692981.01000000013</v>
      </c>
      <c r="K14" s="12"/>
      <c r="L14" s="6">
        <f>SUM(Mountaineer:Greenbrier!L14)</f>
        <v>5773145.2599999998</v>
      </c>
      <c r="M14" s="6">
        <f>SUM(Mountaineer:Greenbrier!M14)</f>
        <v>-15301.640000000001</v>
      </c>
      <c r="N14" s="6">
        <f>SUM(Mountaineer:Greenbrier!N14)</f>
        <v>-4940362.26</v>
      </c>
      <c r="O14" s="6">
        <f>SUM(Mountaineer:Greenbrier!O14)</f>
        <v>817481.3600000001</v>
      </c>
      <c r="P14" s="12"/>
      <c r="Q14" s="6">
        <f>SUM(Mountaineer:Greenbrier!Q14)</f>
        <v>81748.160000000003</v>
      </c>
      <c r="R14" s="6">
        <f>SUM(Mountaineer:Greenbrier!R14)</f>
        <v>12262.21</v>
      </c>
      <c r="S14" s="6">
        <f>SUM(Mountaineer:Greenbrier!S14)</f>
        <v>69485.95</v>
      </c>
      <c r="T14" s="14"/>
    </row>
    <row r="15" spans="1:31" ht="15" customHeight="1" x14ac:dyDescent="0.25">
      <c r="A15" s="19">
        <f>Mountaineer!A15</f>
        <v>45521</v>
      </c>
      <c r="B15" s="6">
        <f>SUM(Mountaineer:Greenbrier!B15)</f>
        <v>647371.65999999992</v>
      </c>
      <c r="C15" s="6">
        <f>SUM(Mountaineer:Greenbrier!C15)</f>
        <v>-652</v>
      </c>
      <c r="D15" s="6">
        <f>SUM(Mountaineer:Greenbrier!D15)</f>
        <v>-598374.69999999995</v>
      </c>
      <c r="E15" s="6">
        <f>SUM(Mountaineer:Greenbrier!E15)</f>
        <v>48344.959999999948</v>
      </c>
      <c r="F15" s="12"/>
      <c r="G15" s="6">
        <f>SUM(Mountaineer:Greenbrier!G15)</f>
        <v>4911582.4700000007</v>
      </c>
      <c r="H15" s="6">
        <f>SUM(Mountaineer:Greenbrier!H15)</f>
        <v>-8178.4</v>
      </c>
      <c r="I15" s="6">
        <f>SUM(Mountaineer:Greenbrier!I15)</f>
        <v>-4100832.08</v>
      </c>
      <c r="J15" s="6">
        <f>SUM(Mountaineer:Greenbrier!J15)</f>
        <v>802571.99000000022</v>
      </c>
      <c r="K15" s="12"/>
      <c r="L15" s="6">
        <f>SUM(Mountaineer:Greenbrier!L15)</f>
        <v>5558954.1299999999</v>
      </c>
      <c r="M15" s="6">
        <f>SUM(Mountaineer:Greenbrier!M15)</f>
        <v>-8830.4</v>
      </c>
      <c r="N15" s="6">
        <f>SUM(Mountaineer:Greenbrier!N15)</f>
        <v>-4699206.7799999993</v>
      </c>
      <c r="O15" s="6">
        <f>SUM(Mountaineer:Greenbrier!O15)</f>
        <v>850916.95000000019</v>
      </c>
      <c r="P15" s="12"/>
      <c r="Q15" s="6">
        <f>SUM(Mountaineer:Greenbrier!Q15)</f>
        <v>85091.7</v>
      </c>
      <c r="R15" s="6">
        <f>SUM(Mountaineer:Greenbrier!R15)</f>
        <v>12763.75</v>
      </c>
      <c r="S15" s="6">
        <f>SUM(Mountaineer:Greenbrier!S15)</f>
        <v>72327.95</v>
      </c>
      <c r="T15" s="14"/>
    </row>
    <row r="16" spans="1:31" ht="15" customHeight="1" x14ac:dyDescent="0.25">
      <c r="A16" s="19">
        <f>Mountaineer!A16</f>
        <v>45528</v>
      </c>
      <c r="B16" s="6">
        <f>SUM(Mountaineer:Greenbrier!B16)</f>
        <v>617863.12</v>
      </c>
      <c r="C16" s="6">
        <f>SUM(Mountaineer:Greenbrier!C16)</f>
        <v>-2257</v>
      </c>
      <c r="D16" s="6">
        <f>SUM(Mountaineer:Greenbrier!D16)</f>
        <v>-510235.41000000003</v>
      </c>
      <c r="E16" s="6">
        <f>SUM(Mountaineer:Greenbrier!E16)</f>
        <v>105370.70999999998</v>
      </c>
      <c r="F16" s="12"/>
      <c r="G16" s="6">
        <f>SUM(Mountaineer:Greenbrier!G16)</f>
        <v>5382397.7200000007</v>
      </c>
      <c r="H16" s="6">
        <f>SUM(Mountaineer:Greenbrier!H16)</f>
        <v>-5957.33</v>
      </c>
      <c r="I16" s="6">
        <f>SUM(Mountaineer:Greenbrier!I16)</f>
        <v>-4565851.4399999995</v>
      </c>
      <c r="J16" s="6">
        <f>SUM(Mountaineer:Greenbrier!J16)</f>
        <v>810588.95000000042</v>
      </c>
      <c r="K16" s="12"/>
      <c r="L16" s="6">
        <f>SUM(Mountaineer:Greenbrier!L16)</f>
        <v>6000260.8399999999</v>
      </c>
      <c r="M16" s="6">
        <f>SUM(Mountaineer:Greenbrier!M16)</f>
        <v>-8214.33</v>
      </c>
      <c r="N16" s="6">
        <f>SUM(Mountaineer:Greenbrier!N16)</f>
        <v>-5076086.8499999996</v>
      </c>
      <c r="O16" s="6">
        <f>SUM(Mountaineer:Greenbrier!O16)</f>
        <v>915959.66000000038</v>
      </c>
      <c r="P16" s="12"/>
      <c r="Q16" s="6">
        <f>SUM(Mountaineer:Greenbrier!Q16)</f>
        <v>91595.98</v>
      </c>
      <c r="R16" s="6">
        <f>SUM(Mountaineer:Greenbrier!R16)</f>
        <v>13739.4</v>
      </c>
      <c r="S16" s="6">
        <f>SUM(Mountaineer:Greenbrier!S16)</f>
        <v>77856.58</v>
      </c>
      <c r="T16" s="14"/>
    </row>
    <row r="17" spans="1:20" ht="15" customHeight="1" x14ac:dyDescent="0.25">
      <c r="A17" s="19">
        <f>Mountaineer!A17</f>
        <v>45535</v>
      </c>
      <c r="B17" s="6">
        <f>SUM(Mountaineer:Greenbrier!B17)</f>
        <v>1085996.5899999999</v>
      </c>
      <c r="C17" s="6">
        <f>SUM(Mountaineer:Greenbrier!C17)</f>
        <v>-3054.3</v>
      </c>
      <c r="D17" s="6">
        <f>SUM(Mountaineer:Greenbrier!D17)</f>
        <v>-634066.82999999996</v>
      </c>
      <c r="E17" s="6">
        <f>SUM(Mountaineer:Greenbrier!E17)</f>
        <v>448875.4599999999</v>
      </c>
      <c r="F17" s="12"/>
      <c r="G17" s="6">
        <f>SUM(Mountaineer:Greenbrier!G17)</f>
        <v>7728539.21</v>
      </c>
      <c r="H17" s="6">
        <f>SUM(Mountaineer:Greenbrier!H17)</f>
        <v>-16821.390000000003</v>
      </c>
      <c r="I17" s="6">
        <f>SUM(Mountaineer:Greenbrier!I17)</f>
        <v>-6803673.4300000006</v>
      </c>
      <c r="J17" s="6">
        <f>SUM(Mountaineer:Greenbrier!J17)</f>
        <v>908044.38999999932</v>
      </c>
      <c r="K17" s="12"/>
      <c r="L17" s="6">
        <f>SUM(Mountaineer:Greenbrier!L17)</f>
        <v>8814535.8000000007</v>
      </c>
      <c r="M17" s="6">
        <f>SUM(Mountaineer:Greenbrier!M17)</f>
        <v>-19875.690000000002</v>
      </c>
      <c r="N17" s="6">
        <f>SUM(Mountaineer:Greenbrier!N17)</f>
        <v>-7437740.2600000007</v>
      </c>
      <c r="O17" s="6">
        <f>SUM(Mountaineer:Greenbrier!O17)</f>
        <v>1356919.8499999992</v>
      </c>
      <c r="P17" s="12"/>
      <c r="Q17" s="6">
        <f>SUM(Mountaineer:Greenbrier!Q17)</f>
        <v>135691.97999999998</v>
      </c>
      <c r="R17" s="6">
        <f>SUM(Mountaineer:Greenbrier!R17)</f>
        <v>20353.800000000003</v>
      </c>
      <c r="S17" s="6">
        <f>SUM(Mountaineer:Greenbrier!S17)</f>
        <v>115338.18000000001</v>
      </c>
      <c r="T17" s="14"/>
    </row>
    <row r="18" spans="1:20" ht="15" customHeight="1" x14ac:dyDescent="0.25">
      <c r="A18" s="19">
        <f>Mountaineer!A18</f>
        <v>45542</v>
      </c>
      <c r="B18" s="6">
        <f>SUM(Mountaineer:Greenbrier!B18)</f>
        <v>1240030.98</v>
      </c>
      <c r="C18" s="6">
        <f>SUM(Mountaineer:Greenbrier!C18)</f>
        <v>-8223</v>
      </c>
      <c r="D18" s="6">
        <f>SUM(Mountaineer:Greenbrier!D18)</f>
        <v>-882919.61</v>
      </c>
      <c r="E18" s="6">
        <f>SUM(Mountaineer:Greenbrier!E18)</f>
        <v>348888.37</v>
      </c>
      <c r="F18" s="12"/>
      <c r="G18" s="6">
        <f>SUM(Mountaineer:Greenbrier!G18)</f>
        <v>9577689.7100000009</v>
      </c>
      <c r="H18" s="6">
        <f>SUM(Mountaineer:Greenbrier!H18)</f>
        <v>-21769.460000000003</v>
      </c>
      <c r="I18" s="6">
        <f>SUM(Mountaineer:Greenbrier!I18)</f>
        <v>-8221667.2600000007</v>
      </c>
      <c r="J18" s="6">
        <f>SUM(Mountaineer:Greenbrier!J18)</f>
        <v>1334252.9900000002</v>
      </c>
      <c r="K18" s="12"/>
      <c r="L18" s="6">
        <f>SUM(Mountaineer:Greenbrier!L18)</f>
        <v>10817720.690000001</v>
      </c>
      <c r="M18" s="6">
        <f>SUM(Mountaineer:Greenbrier!M18)</f>
        <v>-29992.46</v>
      </c>
      <c r="N18" s="6">
        <f>SUM(Mountaineer:Greenbrier!N18)</f>
        <v>-9104586.870000001</v>
      </c>
      <c r="O18" s="6">
        <f>SUM(Mountaineer:Greenbrier!O18)</f>
        <v>1683141.3600000003</v>
      </c>
      <c r="P18" s="12"/>
      <c r="Q18" s="6">
        <f>SUM(Mountaineer:Greenbrier!Q18)</f>
        <v>168314.14</v>
      </c>
      <c r="R18" s="6">
        <f>SUM(Mountaineer:Greenbrier!R18)</f>
        <v>25247.119999999999</v>
      </c>
      <c r="S18" s="6">
        <f>SUM(Mountaineer:Greenbrier!S18)</f>
        <v>143067.01999999999</v>
      </c>
      <c r="T18" s="14"/>
    </row>
    <row r="19" spans="1:20" ht="15" customHeight="1" x14ac:dyDescent="0.25">
      <c r="A19" s="19">
        <f>Mountaineer!A19</f>
        <v>45549</v>
      </c>
      <c r="B19" s="6">
        <f>SUM(Mountaineer:Greenbrier!B19)</f>
        <v>1168268.05</v>
      </c>
      <c r="C19" s="6">
        <f>SUM(Mountaineer:Greenbrier!C19)</f>
        <v>-4089</v>
      </c>
      <c r="D19" s="6">
        <f>SUM(Mountaineer:Greenbrier!D19)</f>
        <v>-914698.83000000007</v>
      </c>
      <c r="E19" s="6">
        <f>SUM(Mountaineer:Greenbrier!E19)</f>
        <v>249480.21999999997</v>
      </c>
      <c r="F19" s="12"/>
      <c r="G19" s="6">
        <f>SUM(Mountaineer:Greenbrier!G19)</f>
        <v>10995045.059999999</v>
      </c>
      <c r="H19" s="6">
        <f>SUM(Mountaineer:Greenbrier!H19)</f>
        <v>-39581.919999999998</v>
      </c>
      <c r="I19" s="6">
        <f>SUM(Mountaineer:Greenbrier!I19)</f>
        <v>-8932641.5700000003</v>
      </c>
      <c r="J19" s="6">
        <f>SUM(Mountaineer:Greenbrier!J19)</f>
        <v>2022821.5700000003</v>
      </c>
      <c r="K19" s="12"/>
      <c r="L19" s="6">
        <f>SUM(Mountaineer:Greenbrier!L19)</f>
        <v>12163313.109999999</v>
      </c>
      <c r="M19" s="6">
        <f>SUM(Mountaineer:Greenbrier!M19)</f>
        <v>-43670.92</v>
      </c>
      <c r="N19" s="6">
        <f>SUM(Mountaineer:Greenbrier!N19)</f>
        <v>-9847340.3999999985</v>
      </c>
      <c r="O19" s="6">
        <f>SUM(Mountaineer:Greenbrier!O19)</f>
        <v>2272301.79</v>
      </c>
      <c r="P19" s="12"/>
      <c r="Q19" s="6">
        <f>SUM(Mountaineer:Greenbrier!Q19)</f>
        <v>227230.18</v>
      </c>
      <c r="R19" s="6">
        <f>SUM(Mountaineer:Greenbrier!R19)</f>
        <v>34084.53</v>
      </c>
      <c r="S19" s="6">
        <f>SUM(Mountaineer:Greenbrier!S19)</f>
        <v>193145.65000000002</v>
      </c>
      <c r="T19" s="14"/>
    </row>
    <row r="20" spans="1:20" ht="15" customHeight="1" x14ac:dyDescent="0.25">
      <c r="A20" s="19">
        <f>Mountaineer!A20</f>
        <v>45556</v>
      </c>
      <c r="B20" s="6">
        <f>SUM(Mountaineer:Greenbrier!B20)</f>
        <v>1117628.1000000001</v>
      </c>
      <c r="C20" s="6">
        <f>SUM(Mountaineer:Greenbrier!C20)</f>
        <v>-3238.34</v>
      </c>
      <c r="D20" s="6">
        <f>SUM(Mountaineer:Greenbrier!D20)</f>
        <v>-893124.71</v>
      </c>
      <c r="E20" s="6">
        <f>SUM(Mountaineer:Greenbrier!E20)</f>
        <v>221265.05000000002</v>
      </c>
      <c r="F20" s="12"/>
      <c r="G20" s="6">
        <f>SUM(Mountaineer:Greenbrier!G20)</f>
        <v>10016737.83</v>
      </c>
      <c r="H20" s="6">
        <f>SUM(Mountaineer:Greenbrier!H20)</f>
        <v>-14753.32</v>
      </c>
      <c r="I20" s="6">
        <f>SUM(Mountaineer:Greenbrier!I20)</f>
        <v>-8505411.3599999994</v>
      </c>
      <c r="J20" s="6">
        <f>SUM(Mountaineer:Greenbrier!J20)</f>
        <v>1496573.1500000004</v>
      </c>
      <c r="K20" s="12"/>
      <c r="L20" s="6">
        <f>SUM(Mountaineer:Greenbrier!L20)</f>
        <v>11134365.93</v>
      </c>
      <c r="M20" s="6">
        <f>SUM(Mountaineer:Greenbrier!M20)</f>
        <v>-17991.66</v>
      </c>
      <c r="N20" s="6">
        <f>SUM(Mountaineer:Greenbrier!N20)</f>
        <v>-9398536.0700000003</v>
      </c>
      <c r="O20" s="6">
        <f>SUM(Mountaineer:Greenbrier!O20)</f>
        <v>1717838.2000000004</v>
      </c>
      <c r="P20" s="12"/>
      <c r="Q20" s="6">
        <f>SUM(Mountaineer:Greenbrier!Q20)</f>
        <v>171783.81</v>
      </c>
      <c r="R20" s="6">
        <f>SUM(Mountaineer:Greenbrier!R20)</f>
        <v>25767.57</v>
      </c>
      <c r="S20" s="6">
        <f>SUM(Mountaineer:Greenbrier!S20)</f>
        <v>146016.24</v>
      </c>
      <c r="T20" s="14"/>
    </row>
    <row r="21" spans="1:20" ht="15" customHeight="1" x14ac:dyDescent="0.25">
      <c r="A21" s="19">
        <f>Mountaineer!A21</f>
        <v>45563</v>
      </c>
      <c r="B21" s="6">
        <f>SUM(Mountaineer:Greenbrier!B21)</f>
        <v>1197699.3700000001</v>
      </c>
      <c r="C21" s="6">
        <f>SUM(Mountaineer:Greenbrier!C21)</f>
        <v>-7960</v>
      </c>
      <c r="D21" s="6">
        <f>SUM(Mountaineer:Greenbrier!D21)</f>
        <v>-1005973.78</v>
      </c>
      <c r="E21" s="6">
        <f>SUM(Mountaineer:Greenbrier!E21)</f>
        <v>183765.58999999994</v>
      </c>
      <c r="F21" s="12"/>
      <c r="G21" s="6">
        <f>SUM(Mountaineer:Greenbrier!G21)</f>
        <v>11072766.760000002</v>
      </c>
      <c r="H21" s="6">
        <f>SUM(Mountaineer:Greenbrier!H21)</f>
        <v>-10702.710000000001</v>
      </c>
      <c r="I21" s="6">
        <f>SUM(Mountaineer:Greenbrier!I21)</f>
        <v>-9805560.5799999982</v>
      </c>
      <c r="J21" s="6">
        <f>SUM(Mountaineer:Greenbrier!J21)</f>
        <v>1256503.4700000009</v>
      </c>
      <c r="K21" s="12"/>
      <c r="L21" s="6">
        <f>SUM(Mountaineer:Greenbrier!L21)</f>
        <v>12270466.129999999</v>
      </c>
      <c r="M21" s="6">
        <f>SUM(Mountaineer:Greenbrier!M21)</f>
        <v>-18662.710000000003</v>
      </c>
      <c r="N21" s="6">
        <f>SUM(Mountaineer:Greenbrier!N21)</f>
        <v>-10811534.359999999</v>
      </c>
      <c r="O21" s="6">
        <f>SUM(Mountaineer:Greenbrier!O21)</f>
        <v>1440269.0600000008</v>
      </c>
      <c r="P21" s="12"/>
      <c r="Q21" s="6">
        <f>SUM(Mountaineer:Greenbrier!Q21)</f>
        <v>144026.90000000002</v>
      </c>
      <c r="R21" s="6">
        <f>SUM(Mountaineer:Greenbrier!R21)</f>
        <v>21604.04</v>
      </c>
      <c r="S21" s="6">
        <f>SUM(Mountaineer:Greenbrier!S21)</f>
        <v>122422.86</v>
      </c>
      <c r="T21" s="14"/>
    </row>
    <row r="22" spans="1:20" ht="15" customHeight="1" x14ac:dyDescent="0.25">
      <c r="A22" s="19">
        <f>Mountaineer!A22</f>
        <v>45570</v>
      </c>
      <c r="B22" s="6">
        <f>SUM(Mountaineer:Greenbrier!B22)</f>
        <v>1124476.04</v>
      </c>
      <c r="C22" s="6">
        <f>SUM(Mountaineer:Greenbrier!C22)</f>
        <v>-3837</v>
      </c>
      <c r="D22" s="6">
        <f>SUM(Mountaineer:Greenbrier!D22)</f>
        <v>-1042261.36</v>
      </c>
      <c r="E22" s="6">
        <f>SUM(Mountaineer:Greenbrier!E22)</f>
        <v>78377.68000000008</v>
      </c>
      <c r="F22" s="12"/>
      <c r="G22" s="6">
        <f>SUM(Mountaineer:Greenbrier!G22)</f>
        <v>10987302.129999999</v>
      </c>
      <c r="H22" s="6">
        <f>SUM(Mountaineer:Greenbrier!H22)</f>
        <v>-7211.3400000000011</v>
      </c>
      <c r="I22" s="6">
        <f>SUM(Mountaineer:Greenbrier!I22)</f>
        <v>-9281055</v>
      </c>
      <c r="J22" s="6">
        <f>SUM(Mountaineer:Greenbrier!J22)</f>
        <v>1699035.7899999991</v>
      </c>
      <c r="K22" s="12"/>
      <c r="L22" s="6">
        <f>SUM(Mountaineer:Greenbrier!L22)</f>
        <v>12111778.17</v>
      </c>
      <c r="M22" s="6">
        <f>SUM(Mountaineer:Greenbrier!M22)</f>
        <v>-11048.34</v>
      </c>
      <c r="N22" s="6">
        <f>SUM(Mountaineer:Greenbrier!N22)</f>
        <v>-10323316.360000001</v>
      </c>
      <c r="O22" s="6">
        <f>SUM(Mountaineer:Greenbrier!O22)</f>
        <v>1777413.469999999</v>
      </c>
      <c r="P22" s="12"/>
      <c r="Q22" s="6">
        <f>SUM(Mountaineer:Greenbrier!Q22)</f>
        <v>177741.34000000003</v>
      </c>
      <c r="R22" s="6">
        <f>SUM(Mountaineer:Greenbrier!R22)</f>
        <v>26661.19</v>
      </c>
      <c r="S22" s="6">
        <f>SUM(Mountaineer:Greenbrier!S22)</f>
        <v>151080.15</v>
      </c>
      <c r="T22" s="14"/>
    </row>
    <row r="23" spans="1:20" ht="15" customHeight="1" x14ac:dyDescent="0.25">
      <c r="A23" s="19">
        <f>Mountaineer!A23</f>
        <v>45577</v>
      </c>
      <c r="B23" s="6">
        <f>SUM(Mountaineer:Greenbrier!B23)</f>
        <v>1121984.48</v>
      </c>
      <c r="C23" s="6">
        <f>SUM(Mountaineer:Greenbrier!C23)</f>
        <v>-14470</v>
      </c>
      <c r="D23" s="6">
        <f>SUM(Mountaineer:Greenbrier!D23)</f>
        <v>-925830.12000000011</v>
      </c>
      <c r="E23" s="6">
        <f>SUM(Mountaineer:Greenbrier!E23)</f>
        <v>181684.35999999993</v>
      </c>
      <c r="F23" s="12"/>
      <c r="G23" s="6">
        <f>SUM(Mountaineer:Greenbrier!G23)</f>
        <v>10322144.609999999</v>
      </c>
      <c r="H23" s="6">
        <f>SUM(Mountaineer:Greenbrier!H23)</f>
        <v>-2549.0699999999997</v>
      </c>
      <c r="I23" s="6">
        <f>SUM(Mountaineer:Greenbrier!I23)</f>
        <v>-8640948.4900000002</v>
      </c>
      <c r="J23" s="6">
        <f>SUM(Mountaineer:Greenbrier!J23)</f>
        <v>1678647.0500000003</v>
      </c>
      <c r="K23" s="12"/>
      <c r="L23" s="6">
        <f>SUM(Mountaineer:Greenbrier!L23)</f>
        <v>11444129.09</v>
      </c>
      <c r="M23" s="6">
        <f>SUM(Mountaineer:Greenbrier!M23)</f>
        <v>-17019.07</v>
      </c>
      <c r="N23" s="6">
        <f>SUM(Mountaineer:Greenbrier!N23)</f>
        <v>-9566778.6099999994</v>
      </c>
      <c r="O23" s="6">
        <f>SUM(Mountaineer:Greenbrier!O23)</f>
        <v>1860331.4100000004</v>
      </c>
      <c r="P23" s="12"/>
      <c r="Q23" s="6">
        <f>SUM(Mountaineer:Greenbrier!Q23)</f>
        <v>186033.13</v>
      </c>
      <c r="R23" s="6">
        <f>SUM(Mountaineer:Greenbrier!R23)</f>
        <v>27904.97</v>
      </c>
      <c r="S23" s="6">
        <f>SUM(Mountaineer:Greenbrier!S23)</f>
        <v>158128.15999999997</v>
      </c>
      <c r="T23" s="14"/>
    </row>
    <row r="24" spans="1:20" ht="15" customHeight="1" x14ac:dyDescent="0.25">
      <c r="A24" s="19">
        <f>Mountaineer!A24</f>
        <v>45584</v>
      </c>
      <c r="B24" s="6">
        <f>SUM(Mountaineer:Greenbrier!B24)</f>
        <v>1216152.98</v>
      </c>
      <c r="C24" s="6">
        <f>SUM(Mountaineer:Greenbrier!C24)</f>
        <v>-4456</v>
      </c>
      <c r="D24" s="6">
        <f>SUM(Mountaineer:Greenbrier!D24)</f>
        <v>-1197200.1599999999</v>
      </c>
      <c r="E24" s="6">
        <f>SUM(Mountaineer:Greenbrier!E24)</f>
        <v>14496.820000000094</v>
      </c>
      <c r="F24" s="12"/>
      <c r="G24" s="6">
        <f>SUM(Mountaineer:Greenbrier!G24)</f>
        <v>11565947.09</v>
      </c>
      <c r="H24" s="6">
        <f>SUM(Mountaineer:Greenbrier!H24)</f>
        <v>-6182.8999999999987</v>
      </c>
      <c r="I24" s="6">
        <f>SUM(Mountaineer:Greenbrier!I24)</f>
        <v>-11375084.42</v>
      </c>
      <c r="J24" s="6">
        <f>SUM(Mountaineer:Greenbrier!J24)</f>
        <v>184679.7699999981</v>
      </c>
      <c r="K24" s="12"/>
      <c r="L24" s="6">
        <f>SUM(Mountaineer:Greenbrier!L24)</f>
        <v>12782100.069999998</v>
      </c>
      <c r="M24" s="6">
        <f>SUM(Mountaineer:Greenbrier!M24)</f>
        <v>-10638.9</v>
      </c>
      <c r="N24" s="6">
        <f>SUM(Mountaineer:Greenbrier!N24)</f>
        <v>-12572284.58</v>
      </c>
      <c r="O24" s="6">
        <f>SUM(Mountaineer:Greenbrier!O24)</f>
        <v>199176.58999999822</v>
      </c>
      <c r="P24" s="12"/>
      <c r="Q24" s="6">
        <f>SUM(Mountaineer:Greenbrier!Q24)</f>
        <v>19917.669999999998</v>
      </c>
      <c r="R24" s="6">
        <f>SUM(Mountaineer:Greenbrier!R24)</f>
        <v>2987.66</v>
      </c>
      <c r="S24" s="6">
        <f>SUM(Mountaineer:Greenbrier!S24)</f>
        <v>16930.009999999998</v>
      </c>
      <c r="T24" s="14"/>
    </row>
    <row r="25" spans="1:20" ht="15" customHeight="1" x14ac:dyDescent="0.25">
      <c r="A25" s="19">
        <f>Mountaineer!A25</f>
        <v>45591</v>
      </c>
      <c r="B25" s="6">
        <f>SUM(Mountaineer:Greenbrier!B25)</f>
        <v>1308714.8999999999</v>
      </c>
      <c r="C25" s="6">
        <f>SUM(Mountaineer:Greenbrier!C25)</f>
        <v>-4695</v>
      </c>
      <c r="D25" s="6">
        <f>SUM(Mountaineer:Greenbrier!D25)</f>
        <v>-1192156.3599999999</v>
      </c>
      <c r="E25" s="6">
        <f>SUM(Mountaineer:Greenbrier!E25)</f>
        <v>111863.54000000007</v>
      </c>
      <c r="F25" s="12"/>
      <c r="G25" s="6">
        <f>SUM(Mountaineer:Greenbrier!G25)</f>
        <v>12653263.92</v>
      </c>
      <c r="H25" s="6">
        <f>SUM(Mountaineer:Greenbrier!H25)</f>
        <v>-22610.269999999997</v>
      </c>
      <c r="I25" s="6">
        <f>SUM(Mountaineer:Greenbrier!I25)</f>
        <v>-12019225.489999998</v>
      </c>
      <c r="J25" s="6">
        <f>SUM(Mountaineer:Greenbrier!J25)</f>
        <v>611428.1600000012</v>
      </c>
      <c r="K25" s="12"/>
      <c r="L25" s="6">
        <f>SUM(Mountaineer:Greenbrier!L25)</f>
        <v>13961978.82</v>
      </c>
      <c r="M25" s="6">
        <f>SUM(Mountaineer:Greenbrier!M25)</f>
        <v>-27305.269999999997</v>
      </c>
      <c r="N25" s="6">
        <f>SUM(Mountaineer:Greenbrier!N25)</f>
        <v>-13211381.849999998</v>
      </c>
      <c r="O25" s="6">
        <f>SUM(Mountaineer:Greenbrier!O25)</f>
        <v>723291.70000000123</v>
      </c>
      <c r="P25" s="12"/>
      <c r="Q25" s="6">
        <f>SUM(Mountaineer:Greenbrier!Q25)</f>
        <v>72329.17</v>
      </c>
      <c r="R25" s="6">
        <f>SUM(Mountaineer:Greenbrier!R25)</f>
        <v>10849.38</v>
      </c>
      <c r="S25" s="6">
        <f>SUM(Mountaineer:Greenbrier!S25)</f>
        <v>61479.79</v>
      </c>
      <c r="T25" s="14"/>
    </row>
    <row r="26" spans="1:20" ht="15" customHeight="1" x14ac:dyDescent="0.25">
      <c r="A26" s="19">
        <f>Mountaineer!A26</f>
        <v>45598</v>
      </c>
      <c r="B26" s="6">
        <f>SUM(Mountaineer:Greenbrier!B26)</f>
        <v>1191566.81</v>
      </c>
      <c r="C26" s="6">
        <f>SUM(Mountaineer:Greenbrier!C26)</f>
        <v>-1136</v>
      </c>
      <c r="D26" s="6">
        <f>SUM(Mountaineer:Greenbrier!D26)</f>
        <v>-1135314.46</v>
      </c>
      <c r="E26" s="6">
        <f>SUM(Mountaineer:Greenbrier!E26)</f>
        <v>55116.349999999875</v>
      </c>
      <c r="F26" s="12"/>
      <c r="G26" s="6">
        <f>SUM(Mountaineer:Greenbrier!G26)</f>
        <v>11646416.119999999</v>
      </c>
      <c r="H26" s="6">
        <f>SUM(Mountaineer:Greenbrier!H26)</f>
        <v>-5328.76</v>
      </c>
      <c r="I26" s="6">
        <f>SUM(Mountaineer:Greenbrier!I26)</f>
        <v>-10546360.809999999</v>
      </c>
      <c r="J26" s="6">
        <f>SUM(Mountaineer:Greenbrier!J26)</f>
        <v>1094726.5500000005</v>
      </c>
      <c r="K26" s="12"/>
      <c r="L26" s="6">
        <f>SUM(Mountaineer:Greenbrier!L26)</f>
        <v>12837982.93</v>
      </c>
      <c r="M26" s="6">
        <f>SUM(Mountaineer:Greenbrier!M26)</f>
        <v>-6464.76</v>
      </c>
      <c r="N26" s="6">
        <f>SUM(Mountaineer:Greenbrier!N26)</f>
        <v>-11681675.27</v>
      </c>
      <c r="O26" s="6">
        <f>SUM(Mountaineer:Greenbrier!O26)</f>
        <v>1149842.9000000004</v>
      </c>
      <c r="P26" s="12"/>
      <c r="Q26" s="6">
        <f>SUM(Mountaineer:Greenbrier!Q26)</f>
        <v>114984.31</v>
      </c>
      <c r="R26" s="6">
        <f>SUM(Mountaineer:Greenbrier!R26)</f>
        <v>17247.650000000001</v>
      </c>
      <c r="S26" s="6">
        <f>SUM(Mountaineer:Greenbrier!S26)</f>
        <v>97736.66</v>
      </c>
      <c r="T26" s="14"/>
    </row>
    <row r="27" spans="1:20" ht="15" customHeight="1" x14ac:dyDescent="0.25">
      <c r="A27" s="19">
        <f>Mountaineer!A27</f>
        <v>45605</v>
      </c>
      <c r="B27" s="6">
        <f>SUM(Mountaineer:Greenbrier!B27)</f>
        <v>1549586.23</v>
      </c>
      <c r="C27" s="6">
        <f>SUM(Mountaineer:Greenbrier!C27)</f>
        <v>-1670</v>
      </c>
      <c r="D27" s="6">
        <f>SUM(Mountaineer:Greenbrier!D27)</f>
        <v>-1448121.39</v>
      </c>
      <c r="E27" s="6">
        <f>SUM(Mountaineer:Greenbrier!E27)</f>
        <v>99794.840000000127</v>
      </c>
      <c r="F27" s="12"/>
      <c r="G27" s="6">
        <f>SUM(Mountaineer:Greenbrier!G27)</f>
        <v>10961083.439999999</v>
      </c>
      <c r="H27" s="6">
        <f>SUM(Mountaineer:Greenbrier!H27)</f>
        <v>-6340.58</v>
      </c>
      <c r="I27" s="6">
        <f>SUM(Mountaineer:Greenbrier!I27)</f>
        <v>-9582702.629999999</v>
      </c>
      <c r="J27" s="6">
        <f>SUM(Mountaineer:Greenbrier!J27)</f>
        <v>1372040.2300000009</v>
      </c>
      <c r="K27" s="12"/>
      <c r="L27" s="6">
        <f>SUM(Mountaineer:Greenbrier!L27)</f>
        <v>12510669.669999998</v>
      </c>
      <c r="M27" s="6">
        <f>SUM(Mountaineer:Greenbrier!M27)</f>
        <v>-8010.58</v>
      </c>
      <c r="N27" s="6">
        <f>SUM(Mountaineer:Greenbrier!N27)</f>
        <v>-11030824.02</v>
      </c>
      <c r="O27" s="6">
        <f>SUM(Mountaineer:Greenbrier!O27)</f>
        <v>1471835.070000001</v>
      </c>
      <c r="P27" s="12"/>
      <c r="Q27" s="6">
        <f>SUM(Mountaineer:Greenbrier!Q27)</f>
        <v>147183.51</v>
      </c>
      <c r="R27" s="6">
        <f>SUM(Mountaineer:Greenbrier!R27)</f>
        <v>22077.53</v>
      </c>
      <c r="S27" s="6">
        <f>SUM(Mountaineer:Greenbrier!S27)</f>
        <v>125105.98000000001</v>
      </c>
      <c r="T27" s="14"/>
    </row>
    <row r="28" spans="1:20" ht="15" customHeight="1" x14ac:dyDescent="0.25">
      <c r="A28" s="19">
        <f>Mountaineer!A28</f>
        <v>45612</v>
      </c>
      <c r="B28" s="6">
        <f>SUM(Mountaineer:Greenbrier!B28)</f>
        <v>1224230.99</v>
      </c>
      <c r="C28" s="6">
        <f>SUM(Mountaineer:Greenbrier!C28)</f>
        <v>-2585</v>
      </c>
      <c r="D28" s="6">
        <f>SUM(Mountaineer:Greenbrier!D28)</f>
        <v>-1133187.33</v>
      </c>
      <c r="E28" s="6">
        <f>SUM(Mountaineer:Greenbrier!E28)</f>
        <v>88458.66</v>
      </c>
      <c r="F28" s="12"/>
      <c r="G28" s="6">
        <f>SUM(Mountaineer:Greenbrier!G28)</f>
        <v>12485823.560000001</v>
      </c>
      <c r="H28" s="6">
        <f>SUM(Mountaineer:Greenbrier!H28)</f>
        <v>-6253.55</v>
      </c>
      <c r="I28" s="6">
        <f>SUM(Mountaineer:Greenbrier!I28)</f>
        <v>-9851786.75</v>
      </c>
      <c r="J28" s="6">
        <f>SUM(Mountaineer:Greenbrier!J28)</f>
        <v>2627783.2600000007</v>
      </c>
      <c r="K28" s="12"/>
      <c r="L28" s="6">
        <f>SUM(Mountaineer:Greenbrier!L28)</f>
        <v>13710054.550000001</v>
      </c>
      <c r="M28" s="6">
        <f>SUM(Mountaineer:Greenbrier!M28)</f>
        <v>-8838.5500000000011</v>
      </c>
      <c r="N28" s="6">
        <f>SUM(Mountaineer:Greenbrier!N28)</f>
        <v>-10984974.08</v>
      </c>
      <c r="O28" s="6">
        <f>SUM(Mountaineer:Greenbrier!O28)</f>
        <v>2716241.9200000009</v>
      </c>
      <c r="P28" s="12"/>
      <c r="Q28" s="6">
        <f>SUM(Mountaineer:Greenbrier!Q28)</f>
        <v>271624.2</v>
      </c>
      <c r="R28" s="6">
        <f>SUM(Mountaineer:Greenbrier!R28)</f>
        <v>40743.629999999997</v>
      </c>
      <c r="S28" s="6">
        <f>SUM(Mountaineer:Greenbrier!S28)</f>
        <v>230880.57</v>
      </c>
      <c r="T28" s="14"/>
    </row>
    <row r="29" spans="1:20" ht="15" customHeight="1" x14ac:dyDescent="0.25">
      <c r="A29" s="19">
        <f>Mountaineer!A29</f>
        <v>45619</v>
      </c>
      <c r="B29" s="6">
        <f>SUM(Mountaineer:Greenbrier!B29)</f>
        <v>1259364.79</v>
      </c>
      <c r="C29" s="6">
        <f>SUM(Mountaineer:Greenbrier!C29)</f>
        <v>-9511</v>
      </c>
      <c r="D29" s="6">
        <f>SUM(Mountaineer:Greenbrier!D29)</f>
        <v>-1155321.01</v>
      </c>
      <c r="E29" s="6">
        <f>SUM(Mountaineer:Greenbrier!E29)</f>
        <v>94532.77999999997</v>
      </c>
      <c r="F29" s="12"/>
      <c r="G29" s="6">
        <f>SUM(Mountaineer:Greenbrier!G29)</f>
        <v>11496236.700000001</v>
      </c>
      <c r="H29" s="6">
        <f>SUM(Mountaineer:Greenbrier!H29)</f>
        <v>-5957.0599999999995</v>
      </c>
      <c r="I29" s="6">
        <f>SUM(Mountaineer:Greenbrier!I29)</f>
        <v>-10456679.960000001</v>
      </c>
      <c r="J29" s="6">
        <f>SUM(Mountaineer:Greenbrier!J29)</f>
        <v>1033599.6800000014</v>
      </c>
      <c r="K29" s="12"/>
      <c r="L29" s="6">
        <f>SUM(Mountaineer:Greenbrier!L29)</f>
        <v>12755601.49</v>
      </c>
      <c r="M29" s="6">
        <f>SUM(Mountaineer:Greenbrier!M29)</f>
        <v>-15468.060000000001</v>
      </c>
      <c r="N29" s="6">
        <f>SUM(Mountaineer:Greenbrier!N29)</f>
        <v>-11612000.969999999</v>
      </c>
      <c r="O29" s="6">
        <f>SUM(Mountaineer:Greenbrier!O29)</f>
        <v>1128132.4600000014</v>
      </c>
      <c r="P29" s="12"/>
      <c r="Q29" s="6">
        <f>SUM(Mountaineer:Greenbrier!Q29)</f>
        <v>112813.25</v>
      </c>
      <c r="R29" s="6">
        <f>SUM(Mountaineer:Greenbrier!R29)</f>
        <v>16922</v>
      </c>
      <c r="S29" s="6">
        <f>SUM(Mountaineer:Greenbrier!S29)</f>
        <v>95891.25</v>
      </c>
      <c r="T29" s="14"/>
    </row>
    <row r="30" spans="1:20" ht="15" customHeight="1" x14ac:dyDescent="0.25">
      <c r="A30" s="19">
        <f>Mountaineer!A30</f>
        <v>45626</v>
      </c>
      <c r="B30" s="6">
        <f>SUM(Mountaineer:Greenbrier!B30)</f>
        <v>1509644.06</v>
      </c>
      <c r="C30" s="6">
        <f>SUM(Mountaineer:Greenbrier!C30)</f>
        <v>-5135</v>
      </c>
      <c r="D30" s="6">
        <f>SUM(Mountaineer:Greenbrier!D30)</f>
        <v>-1311292.3799999999</v>
      </c>
      <c r="E30" s="6">
        <f>SUM(Mountaineer:Greenbrier!E30)</f>
        <v>193216.67999999993</v>
      </c>
      <c r="F30" s="12"/>
      <c r="G30" s="6">
        <f>SUM(Mountaineer:Greenbrier!G30)</f>
        <v>14520393.09</v>
      </c>
      <c r="H30" s="6">
        <f>SUM(Mountaineer:Greenbrier!H30)</f>
        <v>-11107.4</v>
      </c>
      <c r="I30" s="6">
        <f>SUM(Mountaineer:Greenbrier!I30)</f>
        <v>-13167749.84</v>
      </c>
      <c r="J30" s="6">
        <f>SUM(Mountaineer:Greenbrier!J30)</f>
        <v>1341535.8499999996</v>
      </c>
      <c r="K30" s="12"/>
      <c r="L30" s="6">
        <f>SUM(Mountaineer:Greenbrier!L30)</f>
        <v>16030037.15</v>
      </c>
      <c r="M30" s="6">
        <f>SUM(Mountaineer:Greenbrier!M30)</f>
        <v>-16242.4</v>
      </c>
      <c r="N30" s="6">
        <f>SUM(Mountaineer:Greenbrier!N30)</f>
        <v>-14479042.220000001</v>
      </c>
      <c r="O30" s="6">
        <f>SUM(Mountaineer:Greenbrier!O30)</f>
        <v>1534752.5299999998</v>
      </c>
      <c r="P30" s="12"/>
      <c r="Q30" s="6">
        <f>SUM(Mountaineer:Greenbrier!Q30)</f>
        <v>153475.26</v>
      </c>
      <c r="R30" s="6">
        <f>SUM(Mountaineer:Greenbrier!R30)</f>
        <v>23021.29</v>
      </c>
      <c r="S30" s="6">
        <f>SUM(Mountaineer:Greenbrier!S30)</f>
        <v>130453.97</v>
      </c>
      <c r="T30" s="14"/>
    </row>
    <row r="31" spans="1:20" ht="15" customHeight="1" x14ac:dyDescent="0.25">
      <c r="A31" s="19">
        <f>Mountaineer!A31</f>
        <v>45633</v>
      </c>
      <c r="B31" s="6">
        <f>SUM(Mountaineer:Greenbrier!B31)</f>
        <v>1044520.3399999999</v>
      </c>
      <c r="C31" s="6">
        <f>SUM(Mountaineer:Greenbrier!C31)</f>
        <v>-3754</v>
      </c>
      <c r="D31" s="6">
        <f>SUM(Mountaineer:Greenbrier!D31)</f>
        <v>-1180392.6499999999</v>
      </c>
      <c r="E31" s="6">
        <f>SUM(Mountaineer:Greenbrier!E31)</f>
        <v>-139626.30999999997</v>
      </c>
      <c r="F31" s="12"/>
      <c r="G31" s="6">
        <f>SUM(Mountaineer:Greenbrier!G31)</f>
        <v>11023750.770000001</v>
      </c>
      <c r="H31" s="6">
        <f>SUM(Mountaineer:Greenbrier!H31)</f>
        <v>-6364.09</v>
      </c>
      <c r="I31" s="6">
        <f>SUM(Mountaineer:Greenbrier!I31)</f>
        <v>-11275379.170000002</v>
      </c>
      <c r="J31" s="6">
        <f>SUM(Mountaineer:Greenbrier!J31)</f>
        <v>-257992.49000000057</v>
      </c>
      <c r="K31" s="12"/>
      <c r="L31" s="6">
        <f>SUM(Mountaineer:Greenbrier!L31)</f>
        <v>12068271.110000001</v>
      </c>
      <c r="M31" s="6">
        <f>SUM(Mountaineer:Greenbrier!M31)</f>
        <v>-10118.09</v>
      </c>
      <c r="N31" s="6">
        <f>SUM(Mountaineer:Greenbrier!N31)</f>
        <v>-12455771.82</v>
      </c>
      <c r="O31" s="6">
        <f>SUM(Mountaineer:Greenbrier!O31)</f>
        <v>-397618.80000000051</v>
      </c>
      <c r="P31" s="12"/>
      <c r="Q31" s="6">
        <f>SUM(Mountaineer:Greenbrier!Q31)</f>
        <v>-39761.869999999995</v>
      </c>
      <c r="R31" s="6">
        <f>SUM(Mountaineer:Greenbrier!R31)</f>
        <v>-5964.2699999999995</v>
      </c>
      <c r="S31" s="6">
        <f>SUM(Mountaineer:Greenbrier!S31)</f>
        <v>-33797.599999999999</v>
      </c>
      <c r="T31" s="14"/>
    </row>
    <row r="32" spans="1:20" ht="15" customHeight="1" x14ac:dyDescent="0.25">
      <c r="A32" s="19">
        <f>Mountaineer!A32</f>
        <v>45640</v>
      </c>
      <c r="B32" s="6">
        <f>SUM(Mountaineer:Greenbrier!B32)</f>
        <v>851736.08000000007</v>
      </c>
      <c r="C32" s="6">
        <f>SUM(Mountaineer:Greenbrier!C32)</f>
        <v>-370</v>
      </c>
      <c r="D32" s="6">
        <f>SUM(Mountaineer:Greenbrier!D32)</f>
        <v>-769651.77</v>
      </c>
      <c r="E32" s="6">
        <f>SUM(Mountaineer:Greenbrier!E32)</f>
        <v>81714.310000000027</v>
      </c>
      <c r="F32" s="12"/>
      <c r="G32" s="6">
        <f>SUM(Mountaineer:Greenbrier!G32)</f>
        <v>9655362.4000000004</v>
      </c>
      <c r="H32" s="6">
        <f>SUM(Mountaineer:Greenbrier!H32)</f>
        <v>-13073.439999999999</v>
      </c>
      <c r="I32" s="6">
        <f>SUM(Mountaineer:Greenbrier!I32)</f>
        <v>-8206230.129999999</v>
      </c>
      <c r="J32" s="6">
        <f>SUM(Mountaineer:Greenbrier!J32)</f>
        <v>1436058.8300000008</v>
      </c>
      <c r="K32" s="12"/>
      <c r="L32" s="6">
        <f>SUM(Mountaineer:Greenbrier!L32)</f>
        <v>10507098.48</v>
      </c>
      <c r="M32" s="6">
        <f>SUM(Mountaineer:Greenbrier!M32)</f>
        <v>-13443.439999999999</v>
      </c>
      <c r="N32" s="6">
        <f>SUM(Mountaineer:Greenbrier!N32)</f>
        <v>-8975881.8999999985</v>
      </c>
      <c r="O32" s="6">
        <f>SUM(Mountaineer:Greenbrier!O32)</f>
        <v>1517773.1400000008</v>
      </c>
      <c r="P32" s="12"/>
      <c r="Q32" s="6">
        <f>SUM(Mountaineer:Greenbrier!Q32)</f>
        <v>151777.32999999999</v>
      </c>
      <c r="R32" s="6">
        <f>SUM(Mountaineer:Greenbrier!R32)</f>
        <v>22766.6</v>
      </c>
      <c r="S32" s="6">
        <f>SUM(Mountaineer:Greenbrier!S32)</f>
        <v>129010.73000000001</v>
      </c>
      <c r="T32" s="14"/>
    </row>
    <row r="33" spans="1:20" ht="15" customHeight="1" x14ac:dyDescent="0.25">
      <c r="A33" s="19">
        <f>Mountaineer!A33</f>
        <v>45647</v>
      </c>
      <c r="B33" s="6">
        <f>SUM(Mountaineer:Greenbrier!B33)</f>
        <v>1106191.1200000001</v>
      </c>
      <c r="C33" s="6">
        <f>SUM(Mountaineer:Greenbrier!C33)</f>
        <v>-4743</v>
      </c>
      <c r="D33" s="6">
        <f>SUM(Mountaineer:Greenbrier!D33)</f>
        <v>-951264.56</v>
      </c>
      <c r="E33" s="6">
        <f>SUM(Mountaineer:Greenbrier!E33)</f>
        <v>150183.55999999997</v>
      </c>
      <c r="F33" s="12"/>
      <c r="G33" s="6">
        <f>SUM(Mountaineer:Greenbrier!G33)</f>
        <v>11005842.740000002</v>
      </c>
      <c r="H33" s="6">
        <f>SUM(Mountaineer:Greenbrier!H33)</f>
        <v>-8180.0700000000006</v>
      </c>
      <c r="I33" s="6">
        <f>SUM(Mountaineer:Greenbrier!I33)</f>
        <v>-10440629.449999999</v>
      </c>
      <c r="J33" s="6">
        <f>SUM(Mountaineer:Greenbrier!J33)</f>
        <v>557033.22000000044</v>
      </c>
      <c r="K33" s="12"/>
      <c r="L33" s="6">
        <f>SUM(Mountaineer:Greenbrier!L33)</f>
        <v>12112033.860000001</v>
      </c>
      <c r="M33" s="6">
        <f>SUM(Mountaineer:Greenbrier!M33)</f>
        <v>-12923.07</v>
      </c>
      <c r="N33" s="6">
        <f>SUM(Mountaineer:Greenbrier!N33)</f>
        <v>-11391894.010000002</v>
      </c>
      <c r="O33" s="6">
        <f>SUM(Mountaineer:Greenbrier!O33)</f>
        <v>707216.78000000049</v>
      </c>
      <c r="P33" s="12"/>
      <c r="Q33" s="6">
        <f>SUM(Mountaineer:Greenbrier!Q33)</f>
        <v>70721.670000000013</v>
      </c>
      <c r="R33" s="6">
        <f>SUM(Mountaineer:Greenbrier!R33)</f>
        <v>10608.26</v>
      </c>
      <c r="S33" s="6">
        <f>SUM(Mountaineer:Greenbrier!S33)</f>
        <v>60113.41</v>
      </c>
      <c r="T33" s="14"/>
    </row>
    <row r="34" spans="1:20" ht="15" customHeight="1" x14ac:dyDescent="0.25">
      <c r="A34" s="19">
        <f>Mountaineer!A34</f>
        <v>45654</v>
      </c>
      <c r="B34" s="6">
        <f>SUM(Mountaineer:Greenbrier!B34)</f>
        <v>1113786.82</v>
      </c>
      <c r="C34" s="6">
        <f>SUM(Mountaineer:Greenbrier!C34)</f>
        <v>-2060</v>
      </c>
      <c r="D34" s="6">
        <f>SUM(Mountaineer:Greenbrier!D34)</f>
        <v>-1138681.03</v>
      </c>
      <c r="E34" s="6">
        <f>SUM(Mountaineer:Greenbrier!E34)</f>
        <v>-26954.210000000006</v>
      </c>
      <c r="F34" s="12"/>
      <c r="G34" s="6">
        <f>SUM(Mountaineer:Greenbrier!G34)</f>
        <v>12728581.030000001</v>
      </c>
      <c r="H34" s="6">
        <f>SUM(Mountaineer:Greenbrier!H34)</f>
        <v>-14094.46</v>
      </c>
      <c r="I34" s="6">
        <f>SUM(Mountaineer:Greenbrier!I34)</f>
        <v>-10990117.059999999</v>
      </c>
      <c r="J34" s="6">
        <f>SUM(Mountaineer:Greenbrier!J34)</f>
        <v>1724369.5100000007</v>
      </c>
      <c r="K34" s="12"/>
      <c r="L34" s="6">
        <f>SUM(Mountaineer:Greenbrier!L34)</f>
        <v>13842367.850000001</v>
      </c>
      <c r="M34" s="6">
        <f>SUM(Mountaineer:Greenbrier!M34)</f>
        <v>-16154.46</v>
      </c>
      <c r="N34" s="6">
        <f>SUM(Mountaineer:Greenbrier!N34)</f>
        <v>-12128798.09</v>
      </c>
      <c r="O34" s="6">
        <f>SUM(Mountaineer:Greenbrier!O34)</f>
        <v>1697415.3000000007</v>
      </c>
      <c r="P34" s="12"/>
      <c r="Q34" s="6">
        <f>SUM(Mountaineer:Greenbrier!Q34)</f>
        <v>169741.53</v>
      </c>
      <c r="R34" s="6">
        <f>SUM(Mountaineer:Greenbrier!R34)</f>
        <v>25461.239999999998</v>
      </c>
      <c r="S34" s="6">
        <f>SUM(Mountaineer:Greenbrier!S34)</f>
        <v>144280.28999999998</v>
      </c>
      <c r="T34" s="14"/>
    </row>
    <row r="35" spans="1:20" ht="15" customHeight="1" x14ac:dyDescent="0.25">
      <c r="A35" s="19">
        <f>Mountaineer!A35</f>
        <v>45661</v>
      </c>
      <c r="B35" s="6">
        <f>SUM(Mountaineer:Greenbrier!B35)</f>
        <v>1210028.3399999999</v>
      </c>
      <c r="C35" s="6">
        <f>SUM(Mountaineer:Greenbrier!C35)</f>
        <v>-2862</v>
      </c>
      <c r="D35" s="6">
        <f>SUM(Mountaineer:Greenbrier!D35)</f>
        <v>-1254109.6600000001</v>
      </c>
      <c r="E35" s="6">
        <f>SUM(Mountaineer:Greenbrier!E35)</f>
        <v>-46943.320000000022</v>
      </c>
      <c r="F35" s="12"/>
      <c r="G35" s="6">
        <f>SUM(Mountaineer:Greenbrier!G35)</f>
        <v>13039237.149999999</v>
      </c>
      <c r="H35" s="6">
        <f>SUM(Mountaineer:Greenbrier!H35)</f>
        <v>-11766.37</v>
      </c>
      <c r="I35" s="6">
        <f>SUM(Mountaineer:Greenbrier!I35)</f>
        <v>-12167485.059999999</v>
      </c>
      <c r="J35" s="6">
        <f>SUM(Mountaineer:Greenbrier!J35)</f>
        <v>859985.71999999962</v>
      </c>
      <c r="K35" s="12"/>
      <c r="L35" s="6">
        <f>SUM(Mountaineer:Greenbrier!L35)</f>
        <v>14249265.49</v>
      </c>
      <c r="M35" s="6">
        <f>SUM(Mountaineer:Greenbrier!M35)</f>
        <v>-14628.37</v>
      </c>
      <c r="N35" s="6">
        <f>SUM(Mountaineer:Greenbrier!N35)</f>
        <v>-13421594.719999999</v>
      </c>
      <c r="O35" s="6">
        <f>SUM(Mountaineer:Greenbrier!O35)</f>
        <v>813042.39999999956</v>
      </c>
      <c r="P35" s="12"/>
      <c r="Q35" s="6">
        <f>SUM(Mountaineer:Greenbrier!Q35)</f>
        <v>81304.23000000001</v>
      </c>
      <c r="R35" s="6">
        <f>SUM(Mountaineer:Greenbrier!R35)</f>
        <v>12195.630000000001</v>
      </c>
      <c r="S35" s="6">
        <f>SUM(Mountaineer:Greenbrier!S35)</f>
        <v>69108.599999999991</v>
      </c>
      <c r="T35" s="14"/>
    </row>
    <row r="36" spans="1:20" ht="15" customHeight="1" x14ac:dyDescent="0.25">
      <c r="A36" s="19">
        <f>Mountaineer!A36</f>
        <v>45668</v>
      </c>
      <c r="B36" s="6">
        <f>SUM(Mountaineer:Greenbrier!B36)</f>
        <v>1030126.1400000001</v>
      </c>
      <c r="C36" s="6">
        <f>SUM(Mountaineer:Greenbrier!C36)</f>
        <v>-790</v>
      </c>
      <c r="D36" s="6">
        <f>SUM(Mountaineer:Greenbrier!D36)</f>
        <v>-927074.79000000015</v>
      </c>
      <c r="E36" s="6">
        <f>SUM(Mountaineer:Greenbrier!E36)</f>
        <v>102261.34999999998</v>
      </c>
      <c r="F36" s="12"/>
      <c r="G36" s="6">
        <f>SUM(Mountaineer:Greenbrier!G36)</f>
        <v>11416194.82</v>
      </c>
      <c r="H36" s="6">
        <f>SUM(Mountaineer:Greenbrier!H36)</f>
        <v>-7948.9400000000005</v>
      </c>
      <c r="I36" s="6">
        <f>SUM(Mountaineer:Greenbrier!I36)</f>
        <v>-9401374.9900000002</v>
      </c>
      <c r="J36" s="6">
        <f>SUM(Mountaineer:Greenbrier!J36)</f>
        <v>2006870.89</v>
      </c>
      <c r="K36" s="12"/>
      <c r="L36" s="6">
        <f>SUM(Mountaineer:Greenbrier!L36)</f>
        <v>12446320.960000001</v>
      </c>
      <c r="M36" s="6">
        <f>SUM(Mountaineer:Greenbrier!M36)</f>
        <v>-8738.94</v>
      </c>
      <c r="N36" s="6">
        <f>SUM(Mountaineer:Greenbrier!N36)</f>
        <v>-10328449.780000001</v>
      </c>
      <c r="O36" s="6">
        <f>SUM(Mountaineer:Greenbrier!O36)</f>
        <v>2109132.2399999998</v>
      </c>
      <c r="P36" s="12"/>
      <c r="Q36" s="6">
        <f>SUM(Mountaineer:Greenbrier!Q36)</f>
        <v>210913.21999999997</v>
      </c>
      <c r="R36" s="6">
        <f>SUM(Mountaineer:Greenbrier!R36)</f>
        <v>31636.980000000003</v>
      </c>
      <c r="S36" s="6">
        <f>SUM(Mountaineer:Greenbrier!S36)</f>
        <v>179276.24</v>
      </c>
      <c r="T36" s="14"/>
    </row>
    <row r="37" spans="1:20" ht="15" customHeight="1" x14ac:dyDescent="0.25">
      <c r="A37" s="19">
        <f>Mountaineer!A37</f>
        <v>45675</v>
      </c>
      <c r="B37" s="6">
        <f>SUM(Mountaineer:Greenbrier!B37)</f>
        <v>1002369.6200000001</v>
      </c>
      <c r="C37" s="6">
        <f>SUM(Mountaineer:Greenbrier!C37)</f>
        <v>-1035</v>
      </c>
      <c r="D37" s="6">
        <f>SUM(Mountaineer:Greenbrier!D37)</f>
        <v>-834388.45</v>
      </c>
      <c r="E37" s="6">
        <f>SUM(Mountaineer:Greenbrier!E37)</f>
        <v>166946.17000000001</v>
      </c>
      <c r="F37" s="12"/>
      <c r="G37" s="6">
        <f>SUM(Mountaineer:Greenbrier!G37)</f>
        <v>11002271.33</v>
      </c>
      <c r="H37" s="6">
        <f>SUM(Mountaineer:Greenbrier!H37)</f>
        <v>-10977.35</v>
      </c>
      <c r="I37" s="6">
        <f>SUM(Mountaineer:Greenbrier!I37)</f>
        <v>-9265168.120000001</v>
      </c>
      <c r="J37" s="6">
        <f>SUM(Mountaineer:Greenbrier!J37)</f>
        <v>1726125.8599999989</v>
      </c>
      <c r="K37" s="12"/>
      <c r="L37" s="6">
        <f>SUM(Mountaineer:Greenbrier!L37)</f>
        <v>12004640.949999999</v>
      </c>
      <c r="M37" s="6">
        <f>SUM(Mountaineer:Greenbrier!M37)</f>
        <v>-12012.35</v>
      </c>
      <c r="N37" s="6">
        <f>SUM(Mountaineer:Greenbrier!N37)</f>
        <v>-10099556.57</v>
      </c>
      <c r="O37" s="6">
        <f>SUM(Mountaineer:Greenbrier!O37)</f>
        <v>1893072.0299999989</v>
      </c>
      <c r="P37" s="12"/>
      <c r="Q37" s="6">
        <f>SUM(Mountaineer:Greenbrier!Q37)</f>
        <v>189307.2</v>
      </c>
      <c r="R37" s="6">
        <f>SUM(Mountaineer:Greenbrier!R37)</f>
        <v>28396.080000000002</v>
      </c>
      <c r="S37" s="6">
        <f>SUM(Mountaineer:Greenbrier!S37)</f>
        <v>160911.12</v>
      </c>
      <c r="T37" s="14"/>
    </row>
    <row r="38" spans="1:20" ht="15" customHeight="1" x14ac:dyDescent="0.25">
      <c r="A38" s="19">
        <f>Mountaineer!A38</f>
        <v>45682</v>
      </c>
      <c r="B38" s="6">
        <f>SUM(Mountaineer:Greenbrier!B38)</f>
        <v>946043.86</v>
      </c>
      <c r="C38" s="6">
        <f>SUM(Mountaineer:Greenbrier!C38)</f>
        <v>-6170</v>
      </c>
      <c r="D38" s="6">
        <f>SUM(Mountaineer:Greenbrier!D38)</f>
        <v>-1101759.3899999999</v>
      </c>
      <c r="E38" s="6">
        <f>SUM(Mountaineer:Greenbrier!E38)</f>
        <v>-161885.52999999994</v>
      </c>
      <c r="F38" s="12"/>
      <c r="G38" s="6">
        <f>SUM(Mountaineer:Greenbrier!G38)</f>
        <v>10290681.620000001</v>
      </c>
      <c r="H38" s="6">
        <f>SUM(Mountaineer:Greenbrier!H38)</f>
        <v>-10471.32</v>
      </c>
      <c r="I38" s="6">
        <f>SUM(Mountaineer:Greenbrier!I38)</f>
        <v>-9153770.4399999995</v>
      </c>
      <c r="J38" s="6">
        <f>SUM(Mountaineer:Greenbrier!J38)</f>
        <v>1126439.860000001</v>
      </c>
      <c r="K38" s="12"/>
      <c r="L38" s="6">
        <f>SUM(Mountaineer:Greenbrier!L38)</f>
        <v>11236725.48</v>
      </c>
      <c r="M38" s="6">
        <f>SUM(Mountaineer:Greenbrier!M38)</f>
        <v>-16641.32</v>
      </c>
      <c r="N38" s="6">
        <f>SUM(Mountaineer:Greenbrier!N38)</f>
        <v>-10255529.829999998</v>
      </c>
      <c r="O38" s="6">
        <f>SUM(Mountaineer:Greenbrier!O38)</f>
        <v>964554.33000000101</v>
      </c>
      <c r="P38" s="12"/>
      <c r="Q38" s="6">
        <f>SUM(Mountaineer:Greenbrier!Q38)</f>
        <v>96455.43</v>
      </c>
      <c r="R38" s="6">
        <f>SUM(Mountaineer:Greenbrier!R38)</f>
        <v>14468.310000000001</v>
      </c>
      <c r="S38" s="6">
        <f>SUM(Mountaineer:Greenbrier!S38)</f>
        <v>81987.12</v>
      </c>
      <c r="T38" s="14"/>
    </row>
    <row r="39" spans="1:20" ht="15" customHeight="1" x14ac:dyDescent="0.25">
      <c r="A39" s="19">
        <f>Mountaineer!A39</f>
        <v>45689</v>
      </c>
      <c r="B39" s="6">
        <f>SUM(Mountaineer:Greenbrier!B39)</f>
        <v>934391.5</v>
      </c>
      <c r="C39" s="6">
        <f>SUM(Mountaineer:Greenbrier!C39)</f>
        <v>-1524</v>
      </c>
      <c r="D39" s="6">
        <f>SUM(Mountaineer:Greenbrier!D39)</f>
        <v>-760462.51</v>
      </c>
      <c r="E39" s="6">
        <f>SUM(Mountaineer:Greenbrier!E39)</f>
        <v>172404.99000000002</v>
      </c>
      <c r="F39" s="12"/>
      <c r="G39" s="6">
        <f>SUM(Mountaineer:Greenbrier!G39)</f>
        <v>9357913.8900000006</v>
      </c>
      <c r="H39" s="6">
        <f>SUM(Mountaineer:Greenbrier!H39)</f>
        <v>-6338.0899999999992</v>
      </c>
      <c r="I39" s="6">
        <f>SUM(Mountaineer:Greenbrier!I39)</f>
        <v>-8548744.0500000007</v>
      </c>
      <c r="J39" s="6">
        <f>SUM(Mountaineer:Greenbrier!J39)</f>
        <v>802831.75000000058</v>
      </c>
      <c r="K39" s="12"/>
      <c r="L39" s="6">
        <f>SUM(Mountaineer:Greenbrier!L39)</f>
        <v>10292305.390000001</v>
      </c>
      <c r="M39" s="6">
        <f>SUM(Mountaineer:Greenbrier!M39)</f>
        <v>-7862.0899999999992</v>
      </c>
      <c r="N39" s="6">
        <f>SUM(Mountaineer:Greenbrier!N39)</f>
        <v>-9309206.5599999987</v>
      </c>
      <c r="O39" s="6">
        <f>SUM(Mountaineer:Greenbrier!O39)</f>
        <v>975236.74000000057</v>
      </c>
      <c r="P39" s="12"/>
      <c r="Q39" s="6">
        <f>SUM(Mountaineer:Greenbrier!Q39)</f>
        <v>97523.67</v>
      </c>
      <c r="R39" s="6">
        <f>SUM(Mountaineer:Greenbrier!R39)</f>
        <v>14628.550000000001</v>
      </c>
      <c r="S39" s="6">
        <f>SUM(Mountaineer:Greenbrier!S39)</f>
        <v>82895.12</v>
      </c>
      <c r="T39" s="14"/>
    </row>
    <row r="40" spans="1:20" ht="15" customHeight="1" x14ac:dyDescent="0.25">
      <c r="A40" s="19">
        <f>Mountaineer!A40</f>
        <v>45696</v>
      </c>
      <c r="B40" s="6">
        <f>SUM(Mountaineer:Greenbrier!B40)</f>
        <v>1151821.42</v>
      </c>
      <c r="C40" s="6">
        <f>SUM(Mountaineer:Greenbrier!C40)</f>
        <v>-6969</v>
      </c>
      <c r="D40" s="6">
        <f>SUM(Mountaineer:Greenbrier!D40)</f>
        <v>-709348.23</v>
      </c>
      <c r="E40" s="6">
        <f>SUM(Mountaineer:Greenbrier!E40)</f>
        <v>435504.19</v>
      </c>
      <c r="F40" s="12"/>
      <c r="G40" s="6">
        <f>SUM(Mountaineer:Greenbrier!G40)</f>
        <v>8494400.5</v>
      </c>
      <c r="H40" s="6">
        <f>SUM(Mountaineer:Greenbrier!H40)</f>
        <v>-12087.630000000001</v>
      </c>
      <c r="I40" s="6">
        <f>SUM(Mountaineer:Greenbrier!I40)</f>
        <v>-6966793.0199999996</v>
      </c>
      <c r="J40" s="6">
        <f>SUM(Mountaineer:Greenbrier!J40)</f>
        <v>1515519.85</v>
      </c>
      <c r="K40" s="12"/>
      <c r="L40" s="6">
        <f>SUM(Mountaineer:Greenbrier!L40)</f>
        <v>9646221.9199999999</v>
      </c>
      <c r="M40" s="6">
        <f>SUM(Mountaineer:Greenbrier!M40)</f>
        <v>-19056.63</v>
      </c>
      <c r="N40" s="6">
        <f>SUM(Mountaineer:Greenbrier!N40)</f>
        <v>-7676141.25</v>
      </c>
      <c r="O40" s="6">
        <f>SUM(Mountaineer:Greenbrier!O40)</f>
        <v>1951024.04</v>
      </c>
      <c r="P40" s="12"/>
      <c r="Q40" s="6">
        <f>SUM(Mountaineer:Greenbrier!Q40)</f>
        <v>195102.4</v>
      </c>
      <c r="R40" s="6">
        <f>SUM(Mountaineer:Greenbrier!R40)</f>
        <v>29265.360000000001</v>
      </c>
      <c r="S40" s="6">
        <f>SUM(Mountaineer:Greenbrier!S40)</f>
        <v>165837.04</v>
      </c>
      <c r="T40" s="14"/>
    </row>
    <row r="41" spans="1:20" ht="15" customHeight="1" x14ac:dyDescent="0.25">
      <c r="A41" s="19">
        <f>Mountaineer!A41</f>
        <v>45703</v>
      </c>
      <c r="B41" s="6">
        <f>SUM(Mountaineer:Greenbrier!B41)</f>
        <v>1018491.47</v>
      </c>
      <c r="C41" s="6">
        <f>SUM(Mountaineer:Greenbrier!C41)</f>
        <v>-4917.6000000000004</v>
      </c>
      <c r="D41" s="6">
        <f>SUM(Mountaineer:Greenbrier!D41)</f>
        <v>-1444169.69</v>
      </c>
      <c r="E41" s="6">
        <f>SUM(Mountaineer:Greenbrier!E41)</f>
        <v>-430595.82</v>
      </c>
      <c r="F41" s="12"/>
      <c r="G41" s="6">
        <f>SUM(Mountaineer:Greenbrier!G41)</f>
        <v>9604774.5299999993</v>
      </c>
      <c r="H41" s="6">
        <f>SUM(Mountaineer:Greenbrier!H41)</f>
        <v>-22166.400000000001</v>
      </c>
      <c r="I41" s="6">
        <f>SUM(Mountaineer:Greenbrier!I41)</f>
        <v>-8432200.6499999985</v>
      </c>
      <c r="J41" s="6">
        <f>SUM(Mountaineer:Greenbrier!J41)</f>
        <v>1150407.4799999997</v>
      </c>
      <c r="K41" s="12"/>
      <c r="L41" s="6">
        <f>SUM(Mountaineer:Greenbrier!L41)</f>
        <v>10623266</v>
      </c>
      <c r="M41" s="6">
        <f>SUM(Mountaineer:Greenbrier!M41)</f>
        <v>-27084</v>
      </c>
      <c r="N41" s="6">
        <f>SUM(Mountaineer:Greenbrier!N41)</f>
        <v>-9876370.3399999999</v>
      </c>
      <c r="O41" s="6">
        <f>SUM(Mountaineer:Greenbrier!O41)</f>
        <v>719811.6599999998</v>
      </c>
      <c r="P41" s="12"/>
      <c r="Q41" s="6">
        <f>SUM(Mountaineer:Greenbrier!Q41)</f>
        <v>71981.17</v>
      </c>
      <c r="R41" s="6">
        <f>SUM(Mountaineer:Greenbrier!R41)</f>
        <v>10797.17</v>
      </c>
      <c r="S41" s="6">
        <f>SUM(Mountaineer:Greenbrier!S41)</f>
        <v>61184</v>
      </c>
      <c r="T41" s="14"/>
    </row>
    <row r="42" spans="1:20" ht="15" customHeight="1" x14ac:dyDescent="0.25">
      <c r="A42" s="19">
        <f>Mountaineer!A42</f>
        <v>45710</v>
      </c>
      <c r="B42" s="6">
        <f>SUM(Mountaineer:Greenbrier!B42)</f>
        <v>571715.91999999993</v>
      </c>
      <c r="C42" s="6">
        <f>SUM(Mountaineer:Greenbrier!C42)</f>
        <v>-6065</v>
      </c>
      <c r="D42" s="6">
        <f>SUM(Mountaineer:Greenbrier!D42)</f>
        <v>-563145.36</v>
      </c>
      <c r="E42" s="6">
        <f>SUM(Mountaineer:Greenbrier!E42)</f>
        <v>2505.5599999999977</v>
      </c>
      <c r="F42" s="12"/>
      <c r="G42" s="6">
        <f>SUM(Mountaineer:Greenbrier!G42)</f>
        <v>7871103.6900000004</v>
      </c>
      <c r="H42" s="6">
        <f>SUM(Mountaineer:Greenbrier!H42)</f>
        <v>-4448.9399999999996</v>
      </c>
      <c r="I42" s="6">
        <f>SUM(Mountaineer:Greenbrier!I42)</f>
        <v>-6985525.8700000001</v>
      </c>
      <c r="J42" s="6">
        <f>SUM(Mountaineer:Greenbrier!J42)</f>
        <v>881128.88000000035</v>
      </c>
      <c r="K42" s="12"/>
      <c r="L42" s="6">
        <f>SUM(Mountaineer:Greenbrier!L42)</f>
        <v>8442819.6099999994</v>
      </c>
      <c r="M42" s="6">
        <f>SUM(Mountaineer:Greenbrier!M42)</f>
        <v>-10513.94</v>
      </c>
      <c r="N42" s="6">
        <f>SUM(Mountaineer:Greenbrier!N42)</f>
        <v>-7548671.2300000004</v>
      </c>
      <c r="O42" s="6">
        <f>SUM(Mountaineer:Greenbrier!O42)</f>
        <v>883634.44000000029</v>
      </c>
      <c r="P42" s="12"/>
      <c r="Q42" s="6">
        <f>SUM(Mountaineer:Greenbrier!Q42)</f>
        <v>88363.44</v>
      </c>
      <c r="R42" s="6">
        <f>SUM(Mountaineer:Greenbrier!R42)</f>
        <v>13254.52</v>
      </c>
      <c r="S42" s="6">
        <f>SUM(Mountaineer:Greenbrier!S42)</f>
        <v>75108.92</v>
      </c>
      <c r="T42" s="14"/>
    </row>
    <row r="43" spans="1:20" ht="15" customHeight="1" x14ac:dyDescent="0.25">
      <c r="A43" s="19">
        <f>Mountaineer!A43</f>
        <v>45717</v>
      </c>
      <c r="B43" s="6">
        <f>SUM(Mountaineer:Greenbrier!B43)</f>
        <v>745451.95</v>
      </c>
      <c r="C43" s="6">
        <f>SUM(Mountaineer:Greenbrier!C43)</f>
        <v>-2971</v>
      </c>
      <c r="D43" s="6">
        <f>SUM(Mountaineer:Greenbrier!D43)</f>
        <v>-696351.91999999993</v>
      </c>
      <c r="E43" s="6">
        <f>SUM(Mountaineer:Greenbrier!E43)</f>
        <v>46129.030000000021</v>
      </c>
      <c r="F43" s="12"/>
      <c r="G43" s="6">
        <f>SUM(Mountaineer:Greenbrier!G43)</f>
        <v>8758671.7800000012</v>
      </c>
      <c r="H43" s="6">
        <f>SUM(Mountaineer:Greenbrier!H43)</f>
        <v>-5505.38</v>
      </c>
      <c r="I43" s="6">
        <f>SUM(Mountaineer:Greenbrier!I43)</f>
        <v>-8139862.4800000004</v>
      </c>
      <c r="J43" s="6">
        <f>SUM(Mountaineer:Greenbrier!J43)</f>
        <v>613303.91999999993</v>
      </c>
      <c r="K43" s="12"/>
      <c r="L43" s="6">
        <f>SUM(Mountaineer:Greenbrier!L43)</f>
        <v>9504123.7300000004</v>
      </c>
      <c r="M43" s="6">
        <f>SUM(Mountaineer:Greenbrier!M43)</f>
        <v>-8476.380000000001</v>
      </c>
      <c r="N43" s="6">
        <f>SUM(Mountaineer:Greenbrier!N43)</f>
        <v>-8836214.4000000004</v>
      </c>
      <c r="O43" s="6">
        <f>SUM(Mountaineer:Greenbrier!O43)</f>
        <v>659432.94999999995</v>
      </c>
      <c r="P43" s="12"/>
      <c r="Q43" s="6">
        <f>SUM(Mountaineer:Greenbrier!Q43)</f>
        <v>65943.3</v>
      </c>
      <c r="R43" s="6">
        <f>SUM(Mountaineer:Greenbrier!R43)</f>
        <v>9891.49</v>
      </c>
      <c r="S43" s="6">
        <f>SUM(Mountaineer:Greenbrier!S43)</f>
        <v>56051.81</v>
      </c>
      <c r="T43" s="14"/>
    </row>
    <row r="44" spans="1:20" ht="15" customHeight="1" x14ac:dyDescent="0.25">
      <c r="A44" s="19">
        <f>Mountaineer!A44</f>
        <v>45724</v>
      </c>
      <c r="B44" s="6">
        <f>SUM(Mountaineer:Greenbrier!B44)</f>
        <v>843286.34</v>
      </c>
      <c r="C44" s="6">
        <f>SUM(Mountaineer:Greenbrier!C44)</f>
        <v>-1172.75</v>
      </c>
      <c r="D44" s="6">
        <f>SUM(Mountaineer:Greenbrier!D44)</f>
        <v>-698261.1399999999</v>
      </c>
      <c r="E44" s="6">
        <f>SUM(Mountaineer:Greenbrier!E44)</f>
        <v>143852.44999999995</v>
      </c>
      <c r="F44" s="12"/>
      <c r="G44" s="6">
        <f>SUM(Mountaineer:Greenbrier!G44)</f>
        <v>11865584.040000001</v>
      </c>
      <c r="H44" s="6">
        <f>SUM(Mountaineer:Greenbrier!H44)</f>
        <v>-11968.4</v>
      </c>
      <c r="I44" s="6">
        <f>SUM(Mountaineer:Greenbrier!I44)</f>
        <v>-11727545.790000001</v>
      </c>
      <c r="J44" s="6">
        <f>SUM(Mountaineer:Greenbrier!J44)</f>
        <v>126069.84999999954</v>
      </c>
      <c r="K44" s="12"/>
      <c r="L44" s="6">
        <f>SUM(Mountaineer:Greenbrier!L44)</f>
        <v>12708870.380000001</v>
      </c>
      <c r="M44" s="6">
        <f>SUM(Mountaineer:Greenbrier!M44)</f>
        <v>-13141.15</v>
      </c>
      <c r="N44" s="6">
        <f>SUM(Mountaineer:Greenbrier!N44)</f>
        <v>-12425806.930000002</v>
      </c>
      <c r="O44" s="6">
        <f>SUM(Mountaineer:Greenbrier!O44)</f>
        <v>269922.29999999946</v>
      </c>
      <c r="P44" s="12"/>
      <c r="Q44" s="6">
        <f>SUM(Mountaineer:Greenbrier!Q44)</f>
        <v>26992.230000000003</v>
      </c>
      <c r="R44" s="6">
        <f>SUM(Mountaineer:Greenbrier!R44)</f>
        <v>4048.8399999999997</v>
      </c>
      <c r="S44" s="6">
        <f>SUM(Mountaineer:Greenbrier!S44)</f>
        <v>22943.39</v>
      </c>
      <c r="T44" s="14"/>
    </row>
    <row r="45" spans="1:20" ht="15" customHeight="1" x14ac:dyDescent="0.25">
      <c r="A45" s="19">
        <f>Mountaineer!A45</f>
        <v>45731</v>
      </c>
      <c r="B45" s="6">
        <f>SUM(Mountaineer:Greenbrier!B45)</f>
        <v>1025939.1499999999</v>
      </c>
      <c r="C45" s="6">
        <f>SUM(Mountaineer:Greenbrier!C45)</f>
        <v>-5882</v>
      </c>
      <c r="D45" s="6">
        <f>SUM(Mountaineer:Greenbrier!D45)</f>
        <v>-856608.71</v>
      </c>
      <c r="E45" s="6">
        <f>SUM(Mountaineer:Greenbrier!E45)</f>
        <v>163448.43999999992</v>
      </c>
      <c r="F45" s="12"/>
      <c r="G45" s="6">
        <f>SUM(Mountaineer:Greenbrier!G45)</f>
        <v>10071484.219999999</v>
      </c>
      <c r="H45" s="6">
        <f>SUM(Mountaineer:Greenbrier!H45)</f>
        <v>-5733.47</v>
      </c>
      <c r="I45" s="6">
        <f>SUM(Mountaineer:Greenbrier!I45)</f>
        <v>-9349570.3599999994</v>
      </c>
      <c r="J45" s="6">
        <f>SUM(Mountaineer:Greenbrier!J45)</f>
        <v>716180.3899999985</v>
      </c>
      <c r="K45" s="12"/>
      <c r="L45" s="6">
        <f>SUM(Mountaineer:Greenbrier!L45)</f>
        <v>11097423.369999999</v>
      </c>
      <c r="M45" s="6">
        <f>SUM(Mountaineer:Greenbrier!M45)</f>
        <v>-11615.470000000001</v>
      </c>
      <c r="N45" s="6">
        <f>SUM(Mountaineer:Greenbrier!N45)</f>
        <v>-10206179.07</v>
      </c>
      <c r="O45" s="6">
        <f>SUM(Mountaineer:Greenbrier!O45)</f>
        <v>879628.82999999844</v>
      </c>
      <c r="P45" s="12"/>
      <c r="Q45" s="6">
        <f>SUM(Mountaineer:Greenbrier!Q45)</f>
        <v>87962.9</v>
      </c>
      <c r="R45" s="6">
        <f>SUM(Mountaineer:Greenbrier!R45)</f>
        <v>13194.449999999999</v>
      </c>
      <c r="S45" s="6">
        <f>SUM(Mountaineer:Greenbrier!S45)</f>
        <v>74768.45</v>
      </c>
      <c r="T45" s="14"/>
    </row>
    <row r="46" spans="1:20" ht="15" customHeight="1" x14ac:dyDescent="0.25">
      <c r="A46" s="19">
        <f>Mountaineer!A46</f>
        <v>45738</v>
      </c>
      <c r="B46" s="6">
        <f>SUM(Mountaineer:Greenbrier!B46)</f>
        <v>1529859.88</v>
      </c>
      <c r="C46" s="6">
        <f>SUM(Mountaineer:Greenbrier!C46)</f>
        <v>-1111</v>
      </c>
      <c r="D46" s="6">
        <f>SUM(Mountaineer:Greenbrier!D46)</f>
        <v>-1332749.71</v>
      </c>
      <c r="E46" s="6">
        <f>SUM(Mountaineer:Greenbrier!E46)</f>
        <v>195999.17000000007</v>
      </c>
      <c r="F46" s="12"/>
      <c r="G46" s="6">
        <f>SUM(Mountaineer:Greenbrier!G46)</f>
        <v>10984879.82</v>
      </c>
      <c r="H46" s="6">
        <f>SUM(Mountaineer:Greenbrier!H46)</f>
        <v>-12980.220000000001</v>
      </c>
      <c r="I46" s="6">
        <f>SUM(Mountaineer:Greenbrier!I46)</f>
        <v>-9731703.4000000022</v>
      </c>
      <c r="J46" s="6">
        <f>SUM(Mountaineer:Greenbrier!J46)</f>
        <v>1240196.1999999988</v>
      </c>
      <c r="K46" s="12"/>
      <c r="L46" s="6">
        <f>SUM(Mountaineer:Greenbrier!L46)</f>
        <v>12514739.699999999</v>
      </c>
      <c r="M46" s="6">
        <f>SUM(Mountaineer:Greenbrier!M46)</f>
        <v>-14091.220000000001</v>
      </c>
      <c r="N46" s="6">
        <f>SUM(Mountaineer:Greenbrier!N46)</f>
        <v>-11064453.110000001</v>
      </c>
      <c r="O46" s="6">
        <f>SUM(Mountaineer:Greenbrier!O46)</f>
        <v>1436195.3699999992</v>
      </c>
      <c r="P46" s="12"/>
      <c r="Q46" s="6">
        <f>SUM(Mountaineer:Greenbrier!Q46)</f>
        <v>143619.54</v>
      </c>
      <c r="R46" s="6">
        <f>SUM(Mountaineer:Greenbrier!R46)</f>
        <v>21542.93</v>
      </c>
      <c r="S46" s="6">
        <f>SUM(Mountaineer:Greenbrier!S46)</f>
        <v>122076.61</v>
      </c>
      <c r="T46" s="14"/>
    </row>
    <row r="47" spans="1:20" ht="15" customHeight="1" x14ac:dyDescent="0.25">
      <c r="A47" s="19">
        <f>Mountaineer!A47</f>
        <v>45745</v>
      </c>
      <c r="B47" s="6">
        <f>SUM(Mountaineer:Greenbrier!B47)</f>
        <v>1185081.0900000001</v>
      </c>
      <c r="C47" s="6">
        <f>SUM(Mountaineer:Greenbrier!C47)</f>
        <v>-5305</v>
      </c>
      <c r="D47" s="6">
        <f>SUM(Mountaineer:Greenbrier!D47)</f>
        <v>-1111923.06</v>
      </c>
      <c r="E47" s="6">
        <f>SUM(Mountaineer:Greenbrier!E47)</f>
        <v>67853.030000000057</v>
      </c>
      <c r="F47" s="12"/>
      <c r="G47" s="6">
        <f>SUM(Mountaineer:Greenbrier!G47)</f>
        <v>9478851.6999999993</v>
      </c>
      <c r="H47" s="6">
        <f>SUM(Mountaineer:Greenbrier!H47)</f>
        <v>-6556.1100000000006</v>
      </c>
      <c r="I47" s="6">
        <f>SUM(Mountaineer:Greenbrier!I47)</f>
        <v>-9734173.0300000012</v>
      </c>
      <c r="J47" s="6">
        <f>SUM(Mountaineer:Greenbrier!J47)</f>
        <v>-261877.44000000053</v>
      </c>
      <c r="K47" s="12"/>
      <c r="L47" s="6">
        <f>SUM(Mountaineer:Greenbrier!L47)</f>
        <v>10663932.789999999</v>
      </c>
      <c r="M47" s="6">
        <f>SUM(Mountaineer:Greenbrier!M47)</f>
        <v>-11861.11</v>
      </c>
      <c r="N47" s="6">
        <f>SUM(Mountaineer:Greenbrier!N47)</f>
        <v>-10846096.09</v>
      </c>
      <c r="O47" s="6">
        <f>SUM(Mountaineer:Greenbrier!O47)</f>
        <v>-194024.41000000047</v>
      </c>
      <c r="P47" s="12"/>
      <c r="Q47" s="6">
        <f>SUM(Mountaineer:Greenbrier!Q47)</f>
        <v>-19402.440000000002</v>
      </c>
      <c r="R47" s="6">
        <f>SUM(Mountaineer:Greenbrier!R47)</f>
        <v>-2910.35</v>
      </c>
      <c r="S47" s="6">
        <f>SUM(Mountaineer:Greenbrier!S47)</f>
        <v>-16492.09</v>
      </c>
      <c r="T47" s="14"/>
    </row>
    <row r="48" spans="1:20" ht="15" customHeight="1" x14ac:dyDescent="0.25">
      <c r="A48" s="19">
        <f>Mountaineer!A48</f>
        <v>45752</v>
      </c>
      <c r="B48" s="6">
        <f>SUM(Mountaineer:Greenbrier!B48)</f>
        <v>895792.32000000007</v>
      </c>
      <c r="C48" s="6">
        <f>SUM(Mountaineer:Greenbrier!C48)</f>
        <v>-4750</v>
      </c>
      <c r="D48" s="6">
        <f>SUM(Mountaineer:Greenbrier!D48)</f>
        <v>-962802.70000000007</v>
      </c>
      <c r="E48" s="6">
        <f>SUM(Mountaineer:Greenbrier!E48)</f>
        <v>-71760.380000000048</v>
      </c>
      <c r="F48" s="12"/>
      <c r="G48" s="6">
        <f>SUM(Mountaineer:Greenbrier!G48)</f>
        <v>10150385.640000001</v>
      </c>
      <c r="H48" s="6">
        <f>SUM(Mountaineer:Greenbrier!H48)</f>
        <v>-19635.030000000002</v>
      </c>
      <c r="I48" s="6">
        <f>SUM(Mountaineer:Greenbrier!I48)</f>
        <v>-9469675.2899999991</v>
      </c>
      <c r="J48" s="6">
        <f>SUM(Mountaineer:Greenbrier!J48)</f>
        <v>661075.32000000053</v>
      </c>
      <c r="K48" s="12"/>
      <c r="L48" s="6">
        <f>SUM(Mountaineer:Greenbrier!L48)</f>
        <v>11046177.960000001</v>
      </c>
      <c r="M48" s="6">
        <f>SUM(Mountaineer:Greenbrier!M48)</f>
        <v>-24385.030000000002</v>
      </c>
      <c r="N48" s="6">
        <f>SUM(Mountaineer:Greenbrier!N48)</f>
        <v>-10432477.989999998</v>
      </c>
      <c r="O48" s="6">
        <f>SUM(Mountaineer:Greenbrier!O48)</f>
        <v>589314.94000000041</v>
      </c>
      <c r="P48" s="12"/>
      <c r="Q48" s="6">
        <f>SUM(Mountaineer:Greenbrier!Q48)</f>
        <v>58931.490000000005</v>
      </c>
      <c r="R48" s="6">
        <f>SUM(Mountaineer:Greenbrier!R48)</f>
        <v>8839.7200000000012</v>
      </c>
      <c r="S48" s="6">
        <f>SUM(Mountaineer:Greenbrier!S48)</f>
        <v>50091.77</v>
      </c>
      <c r="T48" s="14"/>
    </row>
    <row r="49" spans="1:20" ht="15" customHeight="1" x14ac:dyDescent="0.25">
      <c r="A49" s="17"/>
      <c r="B49" s="6"/>
      <c r="C49" s="6"/>
      <c r="D49" s="6"/>
      <c r="E49" s="6"/>
      <c r="F49" s="12"/>
      <c r="G49" s="6"/>
      <c r="H49" s="6"/>
      <c r="I49" s="6"/>
      <c r="J49" s="6"/>
      <c r="K49" s="12"/>
      <c r="L49" s="6"/>
      <c r="M49" s="6"/>
      <c r="N49" s="6"/>
      <c r="O49" s="6"/>
      <c r="P49" s="12"/>
      <c r="Q49" s="6"/>
      <c r="R49" s="6"/>
      <c r="S49" s="6"/>
      <c r="T49" s="14"/>
    </row>
    <row r="50" spans="1:20" ht="15" customHeight="1" thickBot="1" x14ac:dyDescent="0.3">
      <c r="B50" s="7">
        <f>SUM(B9:B49)</f>
        <v>40120604.230000012</v>
      </c>
      <c r="C50" s="7">
        <f>SUM(C9:C49)</f>
        <v>-154879.99</v>
      </c>
      <c r="D50" s="7">
        <f>SUM(D9:D49)</f>
        <v>-36024346.760000005</v>
      </c>
      <c r="E50" s="7">
        <f>SUM(E9:E49)</f>
        <v>3941377.4800000018</v>
      </c>
      <c r="F50" s="12"/>
      <c r="G50" s="7">
        <f>SUM(G9:G49)</f>
        <v>381746588.14999998</v>
      </c>
      <c r="H50" s="7">
        <f>SUM(H9:H49)</f>
        <v>-462278.37000000011</v>
      </c>
      <c r="I50" s="7">
        <f>SUM(I9:I49)</f>
        <v>-340909856.97000009</v>
      </c>
      <c r="J50" s="7">
        <f>SUM(J9:J49)</f>
        <v>40374452.810000002</v>
      </c>
      <c r="K50" s="12"/>
      <c r="L50" s="7">
        <f>SUM(L9:L49)</f>
        <v>421867192.38000005</v>
      </c>
      <c r="M50" s="7">
        <f>SUM(M9:M49)</f>
        <v>-617158.3600000001</v>
      </c>
      <c r="N50" s="7">
        <f>SUM(N9:N49)</f>
        <v>-376934203.72999996</v>
      </c>
      <c r="O50" s="7">
        <f>SUM(O9:O49)</f>
        <v>44315830.289999984</v>
      </c>
      <c r="P50" s="12"/>
      <c r="Q50" s="7">
        <f>SUM(Q9:Q49)</f>
        <v>4431583.1099999994</v>
      </c>
      <c r="R50" s="7">
        <f>SUM(R9:R49)</f>
        <v>664737.51</v>
      </c>
      <c r="S50" s="7">
        <f>SUM(S9:S49)</f>
        <v>3766845.6000000015</v>
      </c>
      <c r="T50" s="12"/>
    </row>
    <row r="51" spans="1:20" ht="15" customHeight="1" thickTop="1" x14ac:dyDescent="0.25"/>
    <row r="52" spans="1:20" ht="15" customHeight="1" x14ac:dyDescent="0.25">
      <c r="A52" s="11" t="s">
        <v>23</v>
      </c>
    </row>
    <row r="53" spans="1:20" ht="15" customHeight="1" x14ac:dyDescent="0.25">
      <c r="A53" s="11" t="s">
        <v>8</v>
      </c>
    </row>
  </sheetData>
  <mergeCells count="4">
    <mergeCell ref="A1:S1"/>
    <mergeCell ref="A2:S2"/>
    <mergeCell ref="A3:S3"/>
    <mergeCell ref="A4:S4"/>
  </mergeCells>
  <pageMargins left="0.25" right="0.5" top="0.25" bottom="0.25" header="0" footer="0"/>
  <pageSetup paperSize="5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53"/>
  <sheetViews>
    <sheetView zoomScaleNormal="100" workbookViewId="0">
      <pane ySplit="6" topLeftCell="A23" activePane="bottomLeft" state="frozen"/>
      <selection activeCell="A4" sqref="A4:S4"/>
      <selection pane="bottomLeft" activeCell="A49" sqref="A49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4" width="16.7109375" style="1" customWidth="1"/>
    <col min="5" max="5" width="14.7109375" style="1" customWidth="1"/>
    <col min="6" max="6" width="4.7109375" style="1" customWidth="1"/>
    <col min="7" max="7" width="16.28515625" style="1" bestFit="1" customWidth="1"/>
    <col min="8" max="8" width="15" style="1" bestFit="1" customWidth="1"/>
    <col min="9" max="9" width="16.7109375" style="1" customWidth="1"/>
    <col min="10" max="10" width="15.7109375" style="1" customWidth="1"/>
    <col min="11" max="11" width="4.7109375" style="1" customWidth="1"/>
    <col min="12" max="12" width="16.28515625" style="1" bestFit="1" customWidth="1"/>
    <col min="13" max="13" width="14.7109375" style="1" customWidth="1"/>
    <col min="14" max="14" width="16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3" t="s">
        <v>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26</v>
      </c>
      <c r="B5" s="6">
        <v>5776650.6000000006</v>
      </c>
      <c r="C5" s="6">
        <v>-105057.25</v>
      </c>
      <c r="D5" s="6">
        <v>-4935182.3499999996</v>
      </c>
      <c r="E5" s="6">
        <v>736411.00000000023</v>
      </c>
      <c r="F5" s="12"/>
      <c r="G5" s="16">
        <v>27528175.350000009</v>
      </c>
      <c r="H5" s="16">
        <v>-2289.48</v>
      </c>
      <c r="I5" s="16">
        <v>-25955721.489000004</v>
      </c>
      <c r="J5" s="16">
        <v>1570164.3809999991</v>
      </c>
      <c r="K5" s="12"/>
      <c r="L5" s="6">
        <v>33304825.949999999</v>
      </c>
      <c r="M5" s="6">
        <v>-107346.73000000001</v>
      </c>
      <c r="N5" s="6">
        <v>-30890903.839000005</v>
      </c>
      <c r="O5" s="6">
        <v>2306575.3809999987</v>
      </c>
      <c r="P5" s="12"/>
      <c r="Q5" s="6">
        <v>230657.56</v>
      </c>
      <c r="R5" s="6">
        <v>34598.619999999995</v>
      </c>
      <c r="S5" s="6">
        <v>196058.94000000006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">
        <v>24</v>
      </c>
      <c r="B9" s="6">
        <v>41306.080000000002</v>
      </c>
      <c r="C9" s="6">
        <v>-1120</v>
      </c>
      <c r="D9" s="6">
        <v>-44676.5</v>
      </c>
      <c r="E9" s="6">
        <f t="shared" ref="E9" si="0">SUM(B9:D9)</f>
        <v>-4490.4199999999983</v>
      </c>
      <c r="F9" s="12"/>
      <c r="G9" s="6">
        <v>418847.16000000003</v>
      </c>
      <c r="H9" s="6">
        <v>0</v>
      </c>
      <c r="I9" s="6">
        <v>-380991.93999999994</v>
      </c>
      <c r="J9" s="6">
        <f t="shared" ref="J9" si="1">SUM(G9:I9)</f>
        <v>37855.220000000088</v>
      </c>
      <c r="K9" s="12"/>
      <c r="L9" s="6">
        <f t="shared" ref="L9:O9" si="2">B9+G9</f>
        <v>460153.24000000005</v>
      </c>
      <c r="M9" s="6">
        <f t="shared" si="2"/>
        <v>-1120</v>
      </c>
      <c r="N9" s="6">
        <f t="shared" si="2"/>
        <v>-425668.43999999994</v>
      </c>
      <c r="O9" s="6">
        <f t="shared" si="2"/>
        <v>33364.80000000009</v>
      </c>
      <c r="P9" s="6"/>
      <c r="Q9" s="6">
        <f>ROUND(O9*0.1,2)+0.01</f>
        <v>3336.4900000000002</v>
      </c>
      <c r="R9" s="6">
        <f t="shared" ref="R9" si="3">ROUND(Q9*0.15,2)</f>
        <v>500.47</v>
      </c>
      <c r="S9" s="6">
        <f t="shared" ref="S9" si="4">ROUND(Q9*0.85,2)</f>
        <v>2836.02</v>
      </c>
    </row>
    <row r="10" spans="1:19" ht="15" customHeight="1" x14ac:dyDescent="0.25">
      <c r="A10" s="20">
        <v>45486</v>
      </c>
      <c r="B10" s="6">
        <v>64681.420000000006</v>
      </c>
      <c r="C10" s="6">
        <v>-1508</v>
      </c>
      <c r="D10" s="6">
        <v>-51303.849999999991</v>
      </c>
      <c r="E10" s="6">
        <f t="shared" ref="E10" si="5">SUM(B10:D10)</f>
        <v>11869.570000000014</v>
      </c>
      <c r="F10" s="12"/>
      <c r="G10" s="6">
        <v>462323.11</v>
      </c>
      <c r="H10" s="6">
        <v>-25</v>
      </c>
      <c r="I10" s="6">
        <v>-404434.03</v>
      </c>
      <c r="J10" s="6">
        <f t="shared" ref="J10" si="6">SUM(G10:I10)</f>
        <v>57864.079999999958</v>
      </c>
      <c r="K10" s="12"/>
      <c r="L10" s="6">
        <f t="shared" ref="L10" si="7">B10+G10</f>
        <v>527004.53</v>
      </c>
      <c r="M10" s="6">
        <f t="shared" ref="M10" si="8">C10+H10</f>
        <v>-1533</v>
      </c>
      <c r="N10" s="6">
        <f t="shared" ref="N10" si="9">D10+I10</f>
        <v>-455737.88</v>
      </c>
      <c r="O10" s="6">
        <f t="shared" ref="O10" si="10">E10+J10</f>
        <v>69733.649999999965</v>
      </c>
      <c r="P10" s="6"/>
      <c r="Q10" s="6">
        <f>ROUND(O10*0.1,2)</f>
        <v>6973.37</v>
      </c>
      <c r="R10" s="6">
        <f t="shared" ref="R10" si="11">ROUND(Q10*0.15,2)</f>
        <v>1046.01</v>
      </c>
      <c r="S10" s="6">
        <f t="shared" ref="S10" si="12">ROUND(Q10*0.85,2)</f>
        <v>5927.36</v>
      </c>
    </row>
    <row r="11" spans="1:19" ht="15" customHeight="1" x14ac:dyDescent="0.25">
      <c r="A11" s="20">
        <f t="shared" ref="A11:A48" si="13">A10+7</f>
        <v>45493</v>
      </c>
      <c r="B11" s="6">
        <v>45311.1</v>
      </c>
      <c r="C11" s="6">
        <v>-600</v>
      </c>
      <c r="D11" s="6">
        <v>-31203.75</v>
      </c>
      <c r="E11" s="6">
        <f t="shared" ref="E11" si="14">SUM(B11:D11)</f>
        <v>13507.349999999999</v>
      </c>
      <c r="F11" s="12"/>
      <c r="G11" s="6">
        <v>314433.51999999996</v>
      </c>
      <c r="H11" s="6">
        <v>0</v>
      </c>
      <c r="I11" s="6">
        <v>-286902.07999999996</v>
      </c>
      <c r="J11" s="6">
        <f t="shared" ref="J11" si="15">SUM(G11:I11)</f>
        <v>27531.440000000002</v>
      </c>
      <c r="K11" s="12"/>
      <c r="L11" s="6">
        <f t="shared" ref="L11" si="16">B11+G11</f>
        <v>359744.61999999994</v>
      </c>
      <c r="M11" s="6">
        <f t="shared" ref="M11" si="17">C11+H11</f>
        <v>-600</v>
      </c>
      <c r="N11" s="6">
        <f t="shared" ref="N11" si="18">D11+I11</f>
        <v>-318105.82999999996</v>
      </c>
      <c r="O11" s="6">
        <f t="shared" ref="O11" si="19">E11+J11</f>
        <v>41038.79</v>
      </c>
      <c r="P11" s="6"/>
      <c r="Q11" s="6">
        <f>ROUND(O11*0.1,2)-0.01</f>
        <v>4103.87</v>
      </c>
      <c r="R11" s="6">
        <f t="shared" ref="R11" si="20">ROUND(Q11*0.15,2)</f>
        <v>615.58000000000004</v>
      </c>
      <c r="S11" s="6">
        <f t="shared" ref="S11" si="21">ROUND(Q11*0.85,2)</f>
        <v>3488.29</v>
      </c>
    </row>
    <row r="12" spans="1:19" ht="15" customHeight="1" x14ac:dyDescent="0.25">
      <c r="A12" s="20">
        <f t="shared" si="13"/>
        <v>45500</v>
      </c>
      <c r="B12" s="6">
        <v>28406.73</v>
      </c>
      <c r="C12" s="6">
        <v>-110</v>
      </c>
      <c r="D12" s="6">
        <v>-18496.95</v>
      </c>
      <c r="E12" s="6">
        <f t="shared" ref="E12" si="22">SUM(B12:D12)</f>
        <v>9799.7799999999988</v>
      </c>
      <c r="F12" s="12"/>
      <c r="G12" s="6">
        <v>529360.9</v>
      </c>
      <c r="H12" s="6">
        <v>-500</v>
      </c>
      <c r="I12" s="6">
        <v>-514548.39</v>
      </c>
      <c r="J12" s="6">
        <f t="shared" ref="J12" si="23">SUM(G12:I12)</f>
        <v>14312.510000000009</v>
      </c>
      <c r="K12" s="12"/>
      <c r="L12" s="6">
        <f t="shared" ref="L12" si="24">B12+G12</f>
        <v>557767.63</v>
      </c>
      <c r="M12" s="6">
        <f t="shared" ref="M12" si="25">C12+H12</f>
        <v>-610</v>
      </c>
      <c r="N12" s="6">
        <f t="shared" ref="N12" si="26">D12+I12</f>
        <v>-533045.34</v>
      </c>
      <c r="O12" s="6">
        <f t="shared" ref="O12" si="27">E12+J12</f>
        <v>24112.290000000008</v>
      </c>
      <c r="P12" s="6"/>
      <c r="Q12" s="6">
        <f>ROUND(O12*0.1,2)</f>
        <v>2411.23</v>
      </c>
      <c r="R12" s="6">
        <f t="shared" ref="R12" si="28">ROUND(Q12*0.15,2)</f>
        <v>361.68</v>
      </c>
      <c r="S12" s="6">
        <f t="shared" ref="S12" si="29">ROUND(Q12*0.85,2)</f>
        <v>2049.5500000000002</v>
      </c>
    </row>
    <row r="13" spans="1:19" ht="15" customHeight="1" x14ac:dyDescent="0.25">
      <c r="A13" s="20">
        <f t="shared" si="13"/>
        <v>45507</v>
      </c>
      <c r="B13" s="6">
        <v>48908.25</v>
      </c>
      <c r="C13" s="6">
        <v>0</v>
      </c>
      <c r="D13" s="6">
        <v>-56605.650000000009</v>
      </c>
      <c r="E13" s="6">
        <f t="shared" ref="E13" si="30">SUM(B13:D13)</f>
        <v>-7697.4000000000087</v>
      </c>
      <c r="F13" s="12"/>
      <c r="G13" s="6">
        <v>429223.64</v>
      </c>
      <c r="H13" s="6">
        <v>0</v>
      </c>
      <c r="I13" s="6">
        <v>-355797.1</v>
      </c>
      <c r="J13" s="6">
        <f t="shared" ref="J13" si="31">SUM(G13:I13)</f>
        <v>73426.540000000037</v>
      </c>
      <c r="K13" s="12"/>
      <c r="L13" s="6">
        <f t="shared" ref="L13" si="32">B13+G13</f>
        <v>478131.89</v>
      </c>
      <c r="M13" s="6">
        <f t="shared" ref="M13" si="33">C13+H13</f>
        <v>0</v>
      </c>
      <c r="N13" s="6">
        <f t="shared" ref="N13" si="34">D13+I13</f>
        <v>-412402.75</v>
      </c>
      <c r="O13" s="6">
        <f t="shared" ref="O13" si="35">E13+J13</f>
        <v>65729.140000000029</v>
      </c>
      <c r="P13" s="6"/>
      <c r="Q13" s="6">
        <f>ROUND(O13*0.1,2)</f>
        <v>6572.91</v>
      </c>
      <c r="R13" s="6">
        <f t="shared" ref="R13" si="36">ROUND(Q13*0.15,2)</f>
        <v>985.94</v>
      </c>
      <c r="S13" s="6">
        <f t="shared" ref="S13" si="37">ROUND(Q13*0.85,2)</f>
        <v>5586.97</v>
      </c>
    </row>
    <row r="14" spans="1:19" ht="15" customHeight="1" x14ac:dyDescent="0.25">
      <c r="A14" s="20">
        <f t="shared" si="13"/>
        <v>45514</v>
      </c>
      <c r="B14" s="6">
        <v>34309.25</v>
      </c>
      <c r="C14" s="6">
        <v>-250</v>
      </c>
      <c r="D14" s="6">
        <v>-21552.6</v>
      </c>
      <c r="E14" s="6">
        <f t="shared" ref="E14" si="38">SUM(B14:D14)</f>
        <v>12506.650000000001</v>
      </c>
      <c r="F14" s="12"/>
      <c r="G14" s="6">
        <v>468328.85</v>
      </c>
      <c r="H14" s="6">
        <v>0</v>
      </c>
      <c r="I14" s="6">
        <v>-446588.12</v>
      </c>
      <c r="J14" s="6">
        <f t="shared" ref="J14" si="39">SUM(G14:I14)</f>
        <v>21740.729999999981</v>
      </c>
      <c r="K14" s="12"/>
      <c r="L14" s="6">
        <f t="shared" ref="L14" si="40">B14+G14</f>
        <v>502638.1</v>
      </c>
      <c r="M14" s="6">
        <f t="shared" ref="M14" si="41">C14+H14</f>
        <v>-250</v>
      </c>
      <c r="N14" s="6">
        <f t="shared" ref="N14" si="42">D14+I14</f>
        <v>-468140.72</v>
      </c>
      <c r="O14" s="6">
        <f t="shared" ref="O14" si="43">E14+J14</f>
        <v>34247.379999999983</v>
      </c>
      <c r="P14" s="6"/>
      <c r="Q14" s="6">
        <f>ROUND(O14*0.1,2)</f>
        <v>3424.74</v>
      </c>
      <c r="R14" s="6">
        <f t="shared" ref="R14" si="44">ROUND(Q14*0.15,2)</f>
        <v>513.71</v>
      </c>
      <c r="S14" s="6">
        <f t="shared" ref="S14" si="45">ROUND(Q14*0.85,2)</f>
        <v>2911.03</v>
      </c>
    </row>
    <row r="15" spans="1:19" ht="15" customHeight="1" x14ac:dyDescent="0.25">
      <c r="A15" s="20">
        <f t="shared" si="13"/>
        <v>45521</v>
      </c>
      <c r="B15" s="6">
        <v>48418.2</v>
      </c>
      <c r="C15" s="6">
        <v>-117</v>
      </c>
      <c r="D15" s="6">
        <v>-27101.3</v>
      </c>
      <c r="E15" s="6">
        <f t="shared" ref="E15" si="46">SUM(B15:D15)</f>
        <v>21199.899999999998</v>
      </c>
      <c r="F15" s="12"/>
      <c r="G15" s="6">
        <v>373388.61</v>
      </c>
      <c r="H15" s="6">
        <v>0</v>
      </c>
      <c r="I15" s="6">
        <v>-331277.66000000003</v>
      </c>
      <c r="J15" s="6">
        <f t="shared" ref="J15" si="47">SUM(G15:I15)</f>
        <v>42110.949999999953</v>
      </c>
      <c r="K15" s="12"/>
      <c r="L15" s="6">
        <f t="shared" ref="L15" si="48">B15+G15</f>
        <v>421806.81</v>
      </c>
      <c r="M15" s="6">
        <f t="shared" ref="M15" si="49">C15+H15</f>
        <v>-117</v>
      </c>
      <c r="N15" s="6">
        <f t="shared" ref="N15" si="50">D15+I15</f>
        <v>-358378.96</v>
      </c>
      <c r="O15" s="6">
        <f t="shared" ref="O15" si="51">E15+J15</f>
        <v>63310.849999999948</v>
      </c>
      <c r="P15" s="6"/>
      <c r="Q15" s="6">
        <f>ROUND(O15*0.1,2)</f>
        <v>6331.09</v>
      </c>
      <c r="R15" s="6">
        <f t="shared" ref="R15" si="52">ROUND(Q15*0.15,2)</f>
        <v>949.66</v>
      </c>
      <c r="S15" s="6">
        <f t="shared" ref="S15" si="53">ROUND(Q15*0.85,2)</f>
        <v>5381.43</v>
      </c>
    </row>
    <row r="16" spans="1:19" ht="15" customHeight="1" x14ac:dyDescent="0.25">
      <c r="A16" s="20">
        <f t="shared" si="13"/>
        <v>45528</v>
      </c>
      <c r="B16" s="6">
        <v>58534.3</v>
      </c>
      <c r="C16" s="6">
        <v>-14</v>
      </c>
      <c r="D16" s="6">
        <v>-50797.1</v>
      </c>
      <c r="E16" s="6">
        <f t="shared" ref="E16" si="54">SUM(B16:D16)</f>
        <v>7723.2000000000044</v>
      </c>
      <c r="F16" s="12"/>
      <c r="G16" s="6">
        <v>366111.12</v>
      </c>
      <c r="H16" s="6">
        <v>0</v>
      </c>
      <c r="I16" s="6">
        <v>-300688.2</v>
      </c>
      <c r="J16" s="6">
        <f t="shared" ref="J16" si="55">SUM(G16:I16)</f>
        <v>65422.919999999984</v>
      </c>
      <c r="K16" s="12"/>
      <c r="L16" s="6">
        <f t="shared" ref="L16" si="56">B16+G16</f>
        <v>424645.42</v>
      </c>
      <c r="M16" s="6">
        <f t="shared" ref="M16" si="57">C16+H16</f>
        <v>-14</v>
      </c>
      <c r="N16" s="6">
        <f t="shared" ref="N16" si="58">D16+I16</f>
        <v>-351485.3</v>
      </c>
      <c r="O16" s="6">
        <f t="shared" ref="O16" si="59">E16+J16</f>
        <v>73146.12</v>
      </c>
      <c r="P16" s="6"/>
      <c r="Q16" s="6">
        <f>ROUND(O16*0.1,2)+0.01</f>
        <v>7314.62</v>
      </c>
      <c r="R16" s="6">
        <f t="shared" ref="R16" si="60">ROUND(Q16*0.15,2)</f>
        <v>1097.19</v>
      </c>
      <c r="S16" s="6">
        <f t="shared" ref="S16" si="61">ROUND(Q16*0.85,2)</f>
        <v>6217.43</v>
      </c>
    </row>
    <row r="17" spans="1:19" ht="15" customHeight="1" x14ac:dyDescent="0.25">
      <c r="A17" s="20">
        <f t="shared" si="13"/>
        <v>45535</v>
      </c>
      <c r="B17" s="6">
        <v>108777.57999999999</v>
      </c>
      <c r="C17" s="6">
        <v>-50</v>
      </c>
      <c r="D17" s="6">
        <v>-68974.649999999994</v>
      </c>
      <c r="E17" s="6">
        <f t="shared" ref="E17" si="62">SUM(B17:D17)</f>
        <v>39752.929999999993</v>
      </c>
      <c r="F17" s="12"/>
      <c r="G17" s="6">
        <v>410301.69</v>
      </c>
      <c r="H17" s="6">
        <v>0</v>
      </c>
      <c r="I17" s="6">
        <v>-338846.39</v>
      </c>
      <c r="J17" s="6">
        <f t="shared" ref="J17" si="63">SUM(G17:I17)</f>
        <v>71455.299999999988</v>
      </c>
      <c r="K17" s="12"/>
      <c r="L17" s="6">
        <f t="shared" ref="L17" si="64">B17+G17</f>
        <v>519079.27</v>
      </c>
      <c r="M17" s="6">
        <f t="shared" ref="M17" si="65">C17+H17</f>
        <v>-50</v>
      </c>
      <c r="N17" s="6">
        <f t="shared" ref="N17" si="66">D17+I17</f>
        <v>-407821.04000000004</v>
      </c>
      <c r="O17" s="6">
        <f t="shared" ref="O17" si="67">E17+J17</f>
        <v>111208.22999999998</v>
      </c>
      <c r="P17" s="6"/>
      <c r="Q17" s="6">
        <f>ROUND(O17*0.1,2)</f>
        <v>11120.82</v>
      </c>
      <c r="R17" s="6">
        <f t="shared" ref="R17" si="68">ROUND(Q17*0.15,2)</f>
        <v>1668.12</v>
      </c>
      <c r="S17" s="6">
        <f t="shared" ref="S17" si="69">ROUND(Q17*0.85,2)</f>
        <v>9452.7000000000007</v>
      </c>
    </row>
    <row r="18" spans="1:19" ht="15" customHeight="1" x14ac:dyDescent="0.25">
      <c r="A18" s="20">
        <f t="shared" si="13"/>
        <v>45542</v>
      </c>
      <c r="B18" s="6">
        <v>118970.92000000001</v>
      </c>
      <c r="C18" s="6">
        <v>-1084</v>
      </c>
      <c r="D18" s="6">
        <v>-88190.2</v>
      </c>
      <c r="E18" s="6">
        <f t="shared" ref="E18" si="70">SUM(B18:D18)</f>
        <v>29696.720000000016</v>
      </c>
      <c r="F18" s="12"/>
      <c r="G18" s="6">
        <v>560565.77</v>
      </c>
      <c r="H18" s="6">
        <v>0</v>
      </c>
      <c r="I18" s="6">
        <v>-459208.51999999996</v>
      </c>
      <c r="J18" s="6">
        <f t="shared" ref="J18" si="71">SUM(G18:I18)</f>
        <v>101357.25000000006</v>
      </c>
      <c r="K18" s="12"/>
      <c r="L18" s="6">
        <f t="shared" ref="L18" si="72">B18+G18</f>
        <v>679536.69000000006</v>
      </c>
      <c r="M18" s="6">
        <f t="shared" ref="M18" si="73">C18+H18</f>
        <v>-1084</v>
      </c>
      <c r="N18" s="6">
        <f t="shared" ref="N18" si="74">D18+I18</f>
        <v>-547398.72</v>
      </c>
      <c r="O18" s="6">
        <f t="shared" ref="O18" si="75">E18+J18</f>
        <v>131053.97000000007</v>
      </c>
      <c r="P18" s="6"/>
      <c r="Q18" s="6">
        <f>ROUND(O18*0.1,2)</f>
        <v>13105.4</v>
      </c>
      <c r="R18" s="6">
        <f t="shared" ref="R18" si="76">ROUND(Q18*0.15,2)</f>
        <v>1965.81</v>
      </c>
      <c r="S18" s="6">
        <f t="shared" ref="S18" si="77">ROUND(Q18*0.85,2)</f>
        <v>11139.59</v>
      </c>
    </row>
    <row r="19" spans="1:19" ht="15" customHeight="1" x14ac:dyDescent="0.25">
      <c r="A19" s="20">
        <f t="shared" si="13"/>
        <v>45549</v>
      </c>
      <c r="B19" s="6">
        <v>99993.749999999985</v>
      </c>
      <c r="C19" s="6">
        <v>-607</v>
      </c>
      <c r="D19" s="6">
        <v>-88739.900000000009</v>
      </c>
      <c r="E19" s="6">
        <f t="shared" ref="E19" si="78">SUM(B19:D19)</f>
        <v>10646.849999999977</v>
      </c>
      <c r="F19" s="12"/>
      <c r="G19" s="6">
        <v>517085.64000000007</v>
      </c>
      <c r="H19" s="6">
        <v>0</v>
      </c>
      <c r="I19" s="6">
        <v>-440293.37000000005</v>
      </c>
      <c r="J19" s="6">
        <f t="shared" ref="J19" si="79">SUM(G19:I19)</f>
        <v>76792.270000000019</v>
      </c>
      <c r="K19" s="12"/>
      <c r="L19" s="6">
        <f t="shared" ref="L19" si="80">B19+G19</f>
        <v>617079.39</v>
      </c>
      <c r="M19" s="6">
        <f t="shared" ref="M19" si="81">C19+H19</f>
        <v>-607</v>
      </c>
      <c r="N19" s="6">
        <f t="shared" ref="N19" si="82">D19+I19</f>
        <v>-529033.27</v>
      </c>
      <c r="O19" s="6">
        <f t="shared" ref="O19" si="83">E19+J19</f>
        <v>87439.12</v>
      </c>
      <c r="P19" s="6"/>
      <c r="Q19" s="6">
        <f>ROUND(O19*0.1,2)+0.01</f>
        <v>8743.92</v>
      </c>
      <c r="R19" s="6">
        <f t="shared" ref="R19" si="84">ROUND(Q19*0.15,2)</f>
        <v>1311.59</v>
      </c>
      <c r="S19" s="6">
        <f t="shared" ref="S19" si="85">ROUND(Q19*0.85,2)</f>
        <v>7432.33</v>
      </c>
    </row>
    <row r="20" spans="1:19" ht="15" customHeight="1" x14ac:dyDescent="0.25">
      <c r="A20" s="20">
        <f t="shared" si="13"/>
        <v>45556</v>
      </c>
      <c r="B20" s="6">
        <v>75834.149999999994</v>
      </c>
      <c r="C20" s="6">
        <v>-182</v>
      </c>
      <c r="D20" s="6">
        <v>-59580.149999999994</v>
      </c>
      <c r="E20" s="6">
        <f t="shared" ref="E20" si="86">SUM(B20:D20)</f>
        <v>16072</v>
      </c>
      <c r="F20" s="12"/>
      <c r="G20" s="6">
        <v>389176.28</v>
      </c>
      <c r="H20" s="6">
        <v>0</v>
      </c>
      <c r="I20" s="6">
        <v>-354788.46</v>
      </c>
      <c r="J20" s="6">
        <f t="shared" ref="J20" si="87">SUM(G20:I20)</f>
        <v>34387.820000000007</v>
      </c>
      <c r="K20" s="12"/>
      <c r="L20" s="6">
        <f t="shared" ref="L20" si="88">B20+G20</f>
        <v>465010.43000000005</v>
      </c>
      <c r="M20" s="6">
        <f t="shared" ref="M20" si="89">C20+H20</f>
        <v>-182</v>
      </c>
      <c r="N20" s="6">
        <f t="shared" ref="N20" si="90">D20+I20</f>
        <v>-414368.61</v>
      </c>
      <c r="O20" s="6">
        <f t="shared" ref="O20" si="91">E20+J20</f>
        <v>50459.820000000007</v>
      </c>
      <c r="P20" s="6"/>
      <c r="Q20" s="6">
        <f>ROUND(O20*0.1,2)</f>
        <v>5045.9799999999996</v>
      </c>
      <c r="R20" s="6">
        <f t="shared" ref="R20" si="92">ROUND(Q20*0.15,2)</f>
        <v>756.9</v>
      </c>
      <c r="S20" s="6">
        <f t="shared" ref="S20" si="93">ROUND(Q20*0.85,2)</f>
        <v>4289.08</v>
      </c>
    </row>
    <row r="21" spans="1:19" ht="15" customHeight="1" x14ac:dyDescent="0.25">
      <c r="A21" s="20">
        <f t="shared" si="13"/>
        <v>45563</v>
      </c>
      <c r="B21" s="6">
        <v>102781.28</v>
      </c>
      <c r="C21" s="6">
        <v>-3380</v>
      </c>
      <c r="D21" s="6">
        <v>-77184.299999999988</v>
      </c>
      <c r="E21" s="6">
        <f t="shared" ref="E21" si="94">SUM(B21:D21)</f>
        <v>22216.98000000001</v>
      </c>
      <c r="F21" s="12"/>
      <c r="G21" s="6">
        <v>469236.26</v>
      </c>
      <c r="H21" s="6">
        <v>0</v>
      </c>
      <c r="I21" s="6">
        <v>-433276.55999999994</v>
      </c>
      <c r="J21" s="6">
        <f t="shared" ref="J21" si="95">SUM(G21:I21)</f>
        <v>35959.70000000007</v>
      </c>
      <c r="K21" s="12"/>
      <c r="L21" s="6">
        <f t="shared" ref="L21" si="96">B21+G21</f>
        <v>572017.54</v>
      </c>
      <c r="M21" s="6">
        <f t="shared" ref="M21" si="97">C21+H21</f>
        <v>-3380</v>
      </c>
      <c r="N21" s="6">
        <f t="shared" ref="N21" si="98">D21+I21</f>
        <v>-510460.85999999993</v>
      </c>
      <c r="O21" s="6">
        <f t="shared" ref="O21" si="99">E21+J21</f>
        <v>58176.68000000008</v>
      </c>
      <c r="P21" s="6"/>
      <c r="Q21" s="6">
        <f>ROUND(O21*0.1,2)-0.01</f>
        <v>5817.66</v>
      </c>
      <c r="R21" s="6">
        <f t="shared" ref="R21" si="100">ROUND(Q21*0.15,2)</f>
        <v>872.65</v>
      </c>
      <c r="S21" s="6">
        <f t="shared" ref="S21" si="101">ROUND(Q21*0.85,2)</f>
        <v>4945.01</v>
      </c>
    </row>
    <row r="22" spans="1:19" ht="15" customHeight="1" x14ac:dyDescent="0.25">
      <c r="A22" s="20">
        <f t="shared" si="13"/>
        <v>45570</v>
      </c>
      <c r="B22" s="6">
        <v>124607.13</v>
      </c>
      <c r="C22" s="6">
        <v>-995</v>
      </c>
      <c r="D22" s="6">
        <v>-108926.25</v>
      </c>
      <c r="E22" s="6">
        <f t="shared" ref="E22" si="102">SUM(B22:D22)</f>
        <v>14685.880000000005</v>
      </c>
      <c r="F22" s="12"/>
      <c r="G22" s="6">
        <v>375395.23</v>
      </c>
      <c r="H22" s="6">
        <v>0</v>
      </c>
      <c r="I22" s="6">
        <v>-314172.86</v>
      </c>
      <c r="J22" s="6">
        <f t="shared" ref="J22" si="103">SUM(G22:I22)</f>
        <v>61222.369999999995</v>
      </c>
      <c r="K22" s="12"/>
      <c r="L22" s="6">
        <f t="shared" ref="L22" si="104">B22+G22</f>
        <v>500002.36</v>
      </c>
      <c r="M22" s="6">
        <f t="shared" ref="M22" si="105">C22+H22</f>
        <v>-995</v>
      </c>
      <c r="N22" s="6">
        <f t="shared" ref="N22" si="106">D22+I22</f>
        <v>-423099.11</v>
      </c>
      <c r="O22" s="6">
        <f t="shared" ref="O22" si="107">E22+J22</f>
        <v>75908.25</v>
      </c>
      <c r="P22" s="6"/>
      <c r="Q22" s="6">
        <f t="shared" ref="Q22:Q27" si="108">ROUND(O22*0.1,2)</f>
        <v>7590.83</v>
      </c>
      <c r="R22" s="6">
        <f t="shared" ref="R22" si="109">ROUND(Q22*0.15,2)</f>
        <v>1138.6199999999999</v>
      </c>
      <c r="S22" s="6">
        <f t="shared" ref="S22" si="110">ROUND(Q22*0.85,2)</f>
        <v>6452.21</v>
      </c>
    </row>
    <row r="23" spans="1:19" ht="15" customHeight="1" x14ac:dyDescent="0.25">
      <c r="A23" s="20">
        <f t="shared" si="13"/>
        <v>45577</v>
      </c>
      <c r="B23" s="6">
        <v>147385.78</v>
      </c>
      <c r="C23" s="6">
        <v>-7931</v>
      </c>
      <c r="D23" s="6">
        <v>-119926.25</v>
      </c>
      <c r="E23" s="6">
        <f t="shared" ref="E23" si="111">SUM(B23:D23)</f>
        <v>19528.53</v>
      </c>
      <c r="F23" s="12"/>
      <c r="G23" s="6">
        <v>445191.10999999993</v>
      </c>
      <c r="H23" s="6">
        <v>0</v>
      </c>
      <c r="I23" s="6">
        <v>-391422.04000000004</v>
      </c>
      <c r="J23" s="6">
        <f t="shared" ref="J23" si="112">SUM(G23:I23)</f>
        <v>53769.069999999891</v>
      </c>
      <c r="K23" s="12"/>
      <c r="L23" s="6">
        <f t="shared" ref="L23" si="113">B23+G23</f>
        <v>592576.8899999999</v>
      </c>
      <c r="M23" s="6">
        <f t="shared" ref="M23" si="114">C23+H23</f>
        <v>-7931</v>
      </c>
      <c r="N23" s="6">
        <f t="shared" ref="N23" si="115">D23+I23</f>
        <v>-511348.29000000004</v>
      </c>
      <c r="O23" s="6">
        <f t="shared" ref="O23" si="116">E23+J23</f>
        <v>73297.599999999889</v>
      </c>
      <c r="P23" s="6"/>
      <c r="Q23" s="6">
        <f t="shared" si="108"/>
        <v>7329.76</v>
      </c>
      <c r="R23" s="6">
        <f t="shared" ref="R23" si="117">ROUND(Q23*0.15,2)</f>
        <v>1099.46</v>
      </c>
      <c r="S23" s="6">
        <f t="shared" ref="S23" si="118">ROUND(Q23*0.85,2)</f>
        <v>6230.3</v>
      </c>
    </row>
    <row r="24" spans="1:19" ht="15" customHeight="1" x14ac:dyDescent="0.25">
      <c r="A24" s="20">
        <f t="shared" si="13"/>
        <v>45584</v>
      </c>
      <c r="B24" s="6">
        <v>109476.55</v>
      </c>
      <c r="C24" s="6">
        <v>-74</v>
      </c>
      <c r="D24" s="6">
        <v>-95823.4</v>
      </c>
      <c r="E24" s="6">
        <f t="shared" ref="E24" si="119">SUM(B24:D24)</f>
        <v>13579.150000000009</v>
      </c>
      <c r="F24" s="12"/>
      <c r="G24" s="6">
        <v>563275.69000000006</v>
      </c>
      <c r="H24" s="6">
        <v>0</v>
      </c>
      <c r="I24" s="6">
        <v>-546590.05000000005</v>
      </c>
      <c r="J24" s="6">
        <f t="shared" ref="J24" si="120">SUM(G24:I24)</f>
        <v>16685.640000000014</v>
      </c>
      <c r="K24" s="12"/>
      <c r="L24" s="6">
        <f t="shared" ref="L24" si="121">B24+G24</f>
        <v>672752.24000000011</v>
      </c>
      <c r="M24" s="6">
        <f t="shared" ref="M24" si="122">C24+H24</f>
        <v>-74</v>
      </c>
      <c r="N24" s="6">
        <f t="shared" ref="N24" si="123">D24+I24</f>
        <v>-642413.45000000007</v>
      </c>
      <c r="O24" s="6">
        <f t="shared" ref="O24" si="124">E24+J24</f>
        <v>30264.790000000023</v>
      </c>
      <c r="P24" s="6"/>
      <c r="Q24" s="6">
        <f t="shared" si="108"/>
        <v>3026.48</v>
      </c>
      <c r="R24" s="6">
        <f t="shared" ref="R24" si="125">ROUND(Q24*0.15,2)</f>
        <v>453.97</v>
      </c>
      <c r="S24" s="6">
        <f t="shared" ref="S24" si="126">ROUND(Q24*0.85,2)</f>
        <v>2572.5100000000002</v>
      </c>
    </row>
    <row r="25" spans="1:19" ht="15" customHeight="1" x14ac:dyDescent="0.25">
      <c r="A25" s="20">
        <f t="shared" si="13"/>
        <v>45591</v>
      </c>
      <c r="B25" s="6">
        <v>138141.89999999997</v>
      </c>
      <c r="C25" s="6">
        <v>-1650</v>
      </c>
      <c r="D25" s="6">
        <v>-90206.399999999994</v>
      </c>
      <c r="E25" s="6">
        <f t="shared" ref="E25" si="127">SUM(B25:D25)</f>
        <v>46285.499999999971</v>
      </c>
      <c r="F25" s="12"/>
      <c r="G25" s="6">
        <v>600034.76</v>
      </c>
      <c r="H25" s="6">
        <v>-1000</v>
      </c>
      <c r="I25" s="6">
        <v>-547146.07000000007</v>
      </c>
      <c r="J25" s="6">
        <f t="shared" ref="J25" si="128">SUM(G25:I25)</f>
        <v>51888.689999999944</v>
      </c>
      <c r="K25" s="12"/>
      <c r="L25" s="6">
        <f t="shared" ref="L25" si="129">B25+G25</f>
        <v>738176.65999999992</v>
      </c>
      <c r="M25" s="6">
        <f t="shared" ref="M25" si="130">C25+H25</f>
        <v>-2650</v>
      </c>
      <c r="N25" s="6">
        <f t="shared" ref="N25" si="131">D25+I25</f>
        <v>-637352.47000000009</v>
      </c>
      <c r="O25" s="6">
        <f t="shared" ref="O25" si="132">E25+J25</f>
        <v>98174.189999999915</v>
      </c>
      <c r="P25" s="6"/>
      <c r="Q25" s="6">
        <f t="shared" si="108"/>
        <v>9817.42</v>
      </c>
      <c r="R25" s="6">
        <f t="shared" ref="R25" si="133">ROUND(Q25*0.15,2)</f>
        <v>1472.61</v>
      </c>
      <c r="S25" s="6">
        <f t="shared" ref="S25" si="134">ROUND(Q25*0.85,2)</f>
        <v>8344.81</v>
      </c>
    </row>
    <row r="26" spans="1:19" ht="15" customHeight="1" x14ac:dyDescent="0.25">
      <c r="A26" s="20">
        <f t="shared" si="13"/>
        <v>45598</v>
      </c>
      <c r="B26" s="6">
        <v>108694.5</v>
      </c>
      <c r="C26" s="6">
        <v>-40</v>
      </c>
      <c r="D26" s="6">
        <v>-108037.59999999999</v>
      </c>
      <c r="E26" s="6">
        <f t="shared" ref="E26" si="135">SUM(B26:D26)</f>
        <v>616.90000000000873</v>
      </c>
      <c r="F26" s="12"/>
      <c r="G26" s="6">
        <v>473568.56999999995</v>
      </c>
      <c r="H26" s="6">
        <v>0</v>
      </c>
      <c r="I26" s="6">
        <v>-445931.38999999996</v>
      </c>
      <c r="J26" s="6">
        <f t="shared" ref="J26" si="136">SUM(G26:I26)</f>
        <v>27637.179999999993</v>
      </c>
      <c r="K26" s="12"/>
      <c r="L26" s="6">
        <f t="shared" ref="L26" si="137">B26+G26</f>
        <v>582263.06999999995</v>
      </c>
      <c r="M26" s="6">
        <f t="shared" ref="M26" si="138">C26+H26</f>
        <v>-40</v>
      </c>
      <c r="N26" s="6">
        <f t="shared" ref="N26" si="139">D26+I26</f>
        <v>-553968.99</v>
      </c>
      <c r="O26" s="6">
        <f t="shared" ref="O26" si="140">E26+J26</f>
        <v>28254.080000000002</v>
      </c>
      <c r="P26" s="6"/>
      <c r="Q26" s="6">
        <f t="shared" si="108"/>
        <v>2825.41</v>
      </c>
      <c r="R26" s="6">
        <f t="shared" ref="R26" si="141">ROUND(Q26*0.15,2)</f>
        <v>423.81</v>
      </c>
      <c r="S26" s="6">
        <f t="shared" ref="S26" si="142">ROUND(Q26*0.85,2)</f>
        <v>2401.6</v>
      </c>
    </row>
    <row r="27" spans="1:19" ht="15" customHeight="1" x14ac:dyDescent="0.25">
      <c r="A27" s="20">
        <f t="shared" si="13"/>
        <v>45605</v>
      </c>
      <c r="B27" s="6">
        <v>88518.47</v>
      </c>
      <c r="C27" s="6">
        <v>-513</v>
      </c>
      <c r="D27" s="6">
        <v>-77995.600000000006</v>
      </c>
      <c r="E27" s="6">
        <f t="shared" ref="E27" si="143">SUM(B27:D27)</f>
        <v>10009.869999999995</v>
      </c>
      <c r="F27" s="12"/>
      <c r="G27" s="6">
        <v>657476.80000000005</v>
      </c>
      <c r="H27" s="6">
        <v>0</v>
      </c>
      <c r="I27" s="6">
        <v>-613977.12</v>
      </c>
      <c r="J27" s="6">
        <f t="shared" ref="J27" si="144">SUM(G27:I27)</f>
        <v>43499.680000000051</v>
      </c>
      <c r="K27" s="12"/>
      <c r="L27" s="6">
        <f t="shared" ref="L27" si="145">B27+G27</f>
        <v>745995.27</v>
      </c>
      <c r="M27" s="6">
        <f t="shared" ref="M27" si="146">C27+H27</f>
        <v>-513</v>
      </c>
      <c r="N27" s="6">
        <f t="shared" ref="N27" si="147">D27+I27</f>
        <v>-691972.72</v>
      </c>
      <c r="O27" s="6">
        <f t="shared" ref="O27" si="148">E27+J27</f>
        <v>53509.550000000047</v>
      </c>
      <c r="P27" s="6"/>
      <c r="Q27" s="6">
        <f t="shared" si="108"/>
        <v>5350.96</v>
      </c>
      <c r="R27" s="6">
        <f t="shared" ref="R27" si="149">ROUND(Q27*0.15,2)</f>
        <v>802.64</v>
      </c>
      <c r="S27" s="6">
        <f t="shared" ref="S27" si="150">ROUND(Q27*0.85,2)</f>
        <v>4548.32</v>
      </c>
    </row>
    <row r="28" spans="1:19" ht="15" customHeight="1" x14ac:dyDescent="0.25">
      <c r="A28" s="20">
        <f t="shared" si="13"/>
        <v>45612</v>
      </c>
      <c r="B28" s="6">
        <v>94627.66</v>
      </c>
      <c r="C28" s="6">
        <v>-1330</v>
      </c>
      <c r="D28" s="6">
        <v>-76063</v>
      </c>
      <c r="E28" s="6">
        <f t="shared" ref="E28" si="151">SUM(B28:D28)</f>
        <v>17234.660000000003</v>
      </c>
      <c r="F28" s="12"/>
      <c r="G28" s="6">
        <v>883255.88</v>
      </c>
      <c r="H28" s="6">
        <v>0</v>
      </c>
      <c r="I28" s="6">
        <v>-798701.29</v>
      </c>
      <c r="J28" s="6">
        <f t="shared" ref="J28" si="152">SUM(G28:I28)</f>
        <v>84554.589999999967</v>
      </c>
      <c r="K28" s="12"/>
      <c r="L28" s="6">
        <f t="shared" ref="L28" si="153">B28+G28</f>
        <v>977883.54</v>
      </c>
      <c r="M28" s="6">
        <f t="shared" ref="M28" si="154">C28+H28</f>
        <v>-1330</v>
      </c>
      <c r="N28" s="6">
        <f t="shared" ref="N28" si="155">D28+I28</f>
        <v>-874764.29</v>
      </c>
      <c r="O28" s="6">
        <f t="shared" ref="O28" si="156">E28+J28</f>
        <v>101789.24999999997</v>
      </c>
      <c r="P28" s="6"/>
      <c r="Q28" s="6">
        <f>ROUND(O28*0.1,2)-0.01</f>
        <v>10178.92</v>
      </c>
      <c r="R28" s="6">
        <f t="shared" ref="R28" si="157">ROUND(Q28*0.15,2)</f>
        <v>1526.84</v>
      </c>
      <c r="S28" s="6">
        <f t="shared" ref="S28" si="158">ROUND(Q28*0.85,2)</f>
        <v>8652.08</v>
      </c>
    </row>
    <row r="29" spans="1:19" ht="15" customHeight="1" x14ac:dyDescent="0.25">
      <c r="A29" s="20">
        <f t="shared" si="13"/>
        <v>45619</v>
      </c>
      <c r="B29" s="6">
        <v>104306.95</v>
      </c>
      <c r="C29" s="6">
        <v>-171</v>
      </c>
      <c r="D29" s="6">
        <v>-100935.85</v>
      </c>
      <c r="E29" s="6">
        <f t="shared" ref="E29" si="159">SUM(B29:D29)</f>
        <v>3200.0999999999913</v>
      </c>
      <c r="F29" s="12"/>
      <c r="G29" s="6">
        <v>728592.97</v>
      </c>
      <c r="H29" s="6">
        <v>0</v>
      </c>
      <c r="I29" s="6">
        <v>-687848.05</v>
      </c>
      <c r="J29" s="6">
        <f t="shared" ref="J29" si="160">SUM(G29:I29)</f>
        <v>40744.919999999925</v>
      </c>
      <c r="K29" s="12"/>
      <c r="L29" s="6">
        <f t="shared" ref="L29" si="161">B29+G29</f>
        <v>832899.91999999993</v>
      </c>
      <c r="M29" s="6">
        <f t="shared" ref="M29" si="162">C29+H29</f>
        <v>-171</v>
      </c>
      <c r="N29" s="6">
        <f t="shared" ref="N29" si="163">D29+I29</f>
        <v>-788783.9</v>
      </c>
      <c r="O29" s="6">
        <f t="shared" ref="O29" si="164">E29+J29</f>
        <v>43945.019999999917</v>
      </c>
      <c r="P29" s="6"/>
      <c r="Q29" s="6">
        <f>ROUND(O29*0.1,2)</f>
        <v>4394.5</v>
      </c>
      <c r="R29" s="6">
        <f t="shared" ref="R29" si="165">ROUND(Q29*0.15,2)</f>
        <v>659.18</v>
      </c>
      <c r="S29" s="6">
        <f>ROUND(Q29*0.85,2)-0.01</f>
        <v>3735.3199999999997</v>
      </c>
    </row>
    <row r="30" spans="1:19" ht="15" customHeight="1" x14ac:dyDescent="0.25">
      <c r="A30" s="20">
        <f t="shared" si="13"/>
        <v>45626</v>
      </c>
      <c r="B30" s="6">
        <v>109430.49</v>
      </c>
      <c r="C30" s="6">
        <v>-840</v>
      </c>
      <c r="D30" s="6">
        <v>-88580.800000000003</v>
      </c>
      <c r="E30" s="6">
        <f t="shared" ref="E30" si="166">SUM(B30:D30)</f>
        <v>20009.690000000002</v>
      </c>
      <c r="F30" s="12"/>
      <c r="G30" s="6">
        <v>896953.85999999987</v>
      </c>
      <c r="H30" s="6">
        <v>-99.92</v>
      </c>
      <c r="I30" s="6">
        <v>-843249.09000000008</v>
      </c>
      <c r="J30" s="6">
        <f t="shared" ref="J30" si="167">SUM(G30:I30)</f>
        <v>53604.849999999744</v>
      </c>
      <c r="K30" s="12"/>
      <c r="L30" s="6">
        <f t="shared" ref="L30" si="168">B30+G30</f>
        <v>1006384.3499999999</v>
      </c>
      <c r="M30" s="6">
        <f t="shared" ref="M30" si="169">C30+H30</f>
        <v>-939.92</v>
      </c>
      <c r="N30" s="6">
        <f t="shared" ref="N30" si="170">D30+I30</f>
        <v>-931829.89000000013</v>
      </c>
      <c r="O30" s="6">
        <f t="shared" ref="O30" si="171">E30+J30</f>
        <v>73614.539999999746</v>
      </c>
      <c r="P30" s="6"/>
      <c r="Q30" s="6">
        <f>ROUND(O30*0.1,2)</f>
        <v>7361.45</v>
      </c>
      <c r="R30" s="6">
        <f t="shared" ref="R30" si="172">ROUND(Q30*0.15,2)</f>
        <v>1104.22</v>
      </c>
      <c r="S30" s="6">
        <f t="shared" ref="S30:S35" si="173">ROUND(Q30*0.85,2)</f>
        <v>6257.23</v>
      </c>
    </row>
    <row r="31" spans="1:19" ht="15" customHeight="1" x14ac:dyDescent="0.25">
      <c r="A31" s="20">
        <f t="shared" si="13"/>
        <v>45633</v>
      </c>
      <c r="B31" s="6">
        <v>84467.6</v>
      </c>
      <c r="C31" s="6">
        <v>-375</v>
      </c>
      <c r="D31" s="6">
        <v>-84171.799999999988</v>
      </c>
      <c r="E31" s="6">
        <f t="shared" ref="E31" si="174">SUM(B31:D31)</f>
        <v>-79.199999999982538</v>
      </c>
      <c r="F31" s="12"/>
      <c r="G31" s="6">
        <v>474893.05000000005</v>
      </c>
      <c r="H31" s="6">
        <v>0</v>
      </c>
      <c r="I31" s="6">
        <v>-457458.77999999991</v>
      </c>
      <c r="J31" s="6">
        <f t="shared" ref="J31" si="175">SUM(G31:I31)</f>
        <v>17434.270000000135</v>
      </c>
      <c r="K31" s="12"/>
      <c r="L31" s="6">
        <f t="shared" ref="L31" si="176">B31+G31</f>
        <v>559360.65</v>
      </c>
      <c r="M31" s="6">
        <f t="shared" ref="M31" si="177">C31+H31</f>
        <v>-375</v>
      </c>
      <c r="N31" s="6">
        <f t="shared" ref="N31" si="178">D31+I31</f>
        <v>-541630.57999999984</v>
      </c>
      <c r="O31" s="6">
        <f t="shared" ref="O31" si="179">E31+J31</f>
        <v>17355.070000000153</v>
      </c>
      <c r="P31" s="6"/>
      <c r="Q31" s="6">
        <f>ROUND(O31*0.1,2)</f>
        <v>1735.51</v>
      </c>
      <c r="R31" s="6">
        <f t="shared" ref="R31" si="180">ROUND(Q31*0.15,2)</f>
        <v>260.33</v>
      </c>
      <c r="S31" s="6">
        <f t="shared" si="173"/>
        <v>1475.18</v>
      </c>
    </row>
    <row r="32" spans="1:19" ht="15" customHeight="1" x14ac:dyDescent="0.25">
      <c r="A32" s="20">
        <f t="shared" si="13"/>
        <v>45640</v>
      </c>
      <c r="B32" s="6">
        <v>94846.229999999981</v>
      </c>
      <c r="C32" s="6">
        <v>-70</v>
      </c>
      <c r="D32" s="6">
        <v>-79056.850000000006</v>
      </c>
      <c r="E32" s="6">
        <f t="shared" ref="E32" si="181">SUM(B32:D32)</f>
        <v>15719.379999999976</v>
      </c>
      <c r="F32" s="12"/>
      <c r="G32" s="6">
        <v>674499.61</v>
      </c>
      <c r="H32" s="6">
        <v>0</v>
      </c>
      <c r="I32" s="6">
        <v>-596948.86</v>
      </c>
      <c r="J32" s="6">
        <f t="shared" ref="J32" si="182">SUM(G32:I32)</f>
        <v>77550.75</v>
      </c>
      <c r="K32" s="12"/>
      <c r="L32" s="6">
        <f t="shared" ref="L32" si="183">B32+G32</f>
        <v>769345.84</v>
      </c>
      <c r="M32" s="6">
        <f t="shared" ref="M32" si="184">C32+H32</f>
        <v>-70</v>
      </c>
      <c r="N32" s="6">
        <f t="shared" ref="N32" si="185">D32+I32</f>
        <v>-676005.71</v>
      </c>
      <c r="O32" s="6">
        <f t="shared" ref="O32" si="186">E32+J32</f>
        <v>93270.129999999976</v>
      </c>
      <c r="P32" s="6"/>
      <c r="Q32" s="6">
        <f>ROUND(O32*0.1,2)+0.01</f>
        <v>9327.02</v>
      </c>
      <c r="R32" s="6">
        <f t="shared" ref="R32" si="187">ROUND(Q32*0.15,2)</f>
        <v>1399.05</v>
      </c>
      <c r="S32" s="6">
        <f t="shared" si="173"/>
        <v>7927.97</v>
      </c>
    </row>
    <row r="33" spans="1:19" ht="15" customHeight="1" x14ac:dyDescent="0.25">
      <c r="A33" s="20">
        <f t="shared" si="13"/>
        <v>45647</v>
      </c>
      <c r="B33" s="6">
        <v>103413.9</v>
      </c>
      <c r="C33" s="6">
        <v>-1095</v>
      </c>
      <c r="D33" s="6">
        <v>-96963.400000000009</v>
      </c>
      <c r="E33" s="6">
        <f t="shared" ref="E33" si="188">SUM(B33:D33)</f>
        <v>5355.4999999999854</v>
      </c>
      <c r="F33" s="12"/>
      <c r="G33" s="6">
        <v>790756.7300000001</v>
      </c>
      <c r="H33" s="6">
        <v>-50</v>
      </c>
      <c r="I33" s="6">
        <v>-696675.39000000013</v>
      </c>
      <c r="J33" s="6">
        <f t="shared" ref="J33" si="189">SUM(G33:I33)</f>
        <v>94031.339999999967</v>
      </c>
      <c r="K33" s="12"/>
      <c r="L33" s="6">
        <f t="shared" ref="L33" si="190">B33+G33</f>
        <v>894170.63000000012</v>
      </c>
      <c r="M33" s="6">
        <f t="shared" ref="M33" si="191">C33+H33</f>
        <v>-1145</v>
      </c>
      <c r="N33" s="6">
        <f t="shared" ref="N33" si="192">D33+I33</f>
        <v>-793638.79000000015</v>
      </c>
      <c r="O33" s="6">
        <f t="shared" ref="O33" si="193">E33+J33</f>
        <v>99386.839999999953</v>
      </c>
      <c r="P33" s="6"/>
      <c r="Q33" s="6">
        <f>ROUND(O33*0.1,2)</f>
        <v>9938.68</v>
      </c>
      <c r="R33" s="6">
        <f t="shared" ref="R33" si="194">ROUND(Q33*0.15,2)</f>
        <v>1490.8</v>
      </c>
      <c r="S33" s="6">
        <f t="shared" si="173"/>
        <v>8447.8799999999992</v>
      </c>
    </row>
    <row r="34" spans="1:19" ht="15" customHeight="1" x14ac:dyDescent="0.25">
      <c r="A34" s="20">
        <f t="shared" si="13"/>
        <v>45654</v>
      </c>
      <c r="B34" s="6">
        <v>98022.5</v>
      </c>
      <c r="C34" s="6">
        <v>-100</v>
      </c>
      <c r="D34" s="6">
        <v>-95045.799999999988</v>
      </c>
      <c r="E34" s="6">
        <f t="shared" ref="E34" si="195">SUM(B34:D34)</f>
        <v>2876.7000000000116</v>
      </c>
      <c r="F34" s="12"/>
      <c r="G34" s="6">
        <v>729207.65999999992</v>
      </c>
      <c r="H34" s="6">
        <v>-250</v>
      </c>
      <c r="I34" s="6">
        <v>-682424.49000000011</v>
      </c>
      <c r="J34" s="6">
        <f t="shared" ref="J34" si="196">SUM(G34:I34)</f>
        <v>46533.169999999809</v>
      </c>
      <c r="K34" s="12"/>
      <c r="L34" s="6">
        <f t="shared" ref="L34" si="197">B34+G34</f>
        <v>827230.15999999992</v>
      </c>
      <c r="M34" s="6">
        <f t="shared" ref="M34" si="198">C34+H34</f>
        <v>-350</v>
      </c>
      <c r="N34" s="6">
        <f t="shared" ref="N34" si="199">D34+I34</f>
        <v>-777470.29</v>
      </c>
      <c r="O34" s="6">
        <f t="shared" ref="O34" si="200">E34+J34</f>
        <v>49409.869999999821</v>
      </c>
      <c r="P34" s="6"/>
      <c r="Q34" s="6">
        <f>ROUND(O34*0.1,2)-0.01</f>
        <v>4940.9799999999996</v>
      </c>
      <c r="R34" s="6">
        <f t="shared" ref="R34" si="201">ROUND(Q34*0.15,2)</f>
        <v>741.15</v>
      </c>
      <c r="S34" s="6">
        <f t="shared" si="173"/>
        <v>4199.83</v>
      </c>
    </row>
    <row r="35" spans="1:19" ht="15" customHeight="1" x14ac:dyDescent="0.25">
      <c r="A35" s="20">
        <f t="shared" si="13"/>
        <v>45661</v>
      </c>
      <c r="B35" s="6">
        <v>120237.09999999999</v>
      </c>
      <c r="C35" s="6">
        <v>-1430</v>
      </c>
      <c r="D35" s="6">
        <v>-125315.15</v>
      </c>
      <c r="E35" s="6">
        <f t="shared" ref="E35" si="202">SUM(B35:D35)</f>
        <v>-6508.0500000000029</v>
      </c>
      <c r="F35" s="12"/>
      <c r="G35" s="6">
        <v>562829.09</v>
      </c>
      <c r="H35" s="6">
        <v>-100</v>
      </c>
      <c r="I35" s="6">
        <v>-552989.39</v>
      </c>
      <c r="J35" s="6">
        <f t="shared" ref="J35" si="203">SUM(G35:I35)</f>
        <v>9739.6999999999534</v>
      </c>
      <c r="K35" s="12"/>
      <c r="L35" s="6">
        <f t="shared" ref="L35" si="204">B35+G35</f>
        <v>683066.19</v>
      </c>
      <c r="M35" s="6">
        <f t="shared" ref="M35" si="205">C35+H35</f>
        <v>-1530</v>
      </c>
      <c r="N35" s="6">
        <f t="shared" ref="N35" si="206">D35+I35</f>
        <v>-678304.54</v>
      </c>
      <c r="O35" s="6">
        <f t="shared" ref="O35" si="207">E35+J35</f>
        <v>3231.6499999999505</v>
      </c>
      <c r="P35" s="6"/>
      <c r="Q35" s="6">
        <f t="shared" ref="Q35:Q40" si="208">ROUND(O35*0.1,2)</f>
        <v>323.16000000000003</v>
      </c>
      <c r="R35" s="6">
        <f t="shared" ref="R35" si="209">ROUND(Q35*0.15,2)</f>
        <v>48.47</v>
      </c>
      <c r="S35" s="6">
        <f t="shared" si="173"/>
        <v>274.69</v>
      </c>
    </row>
    <row r="36" spans="1:19" ht="15" customHeight="1" x14ac:dyDescent="0.25">
      <c r="A36" s="20">
        <f t="shared" si="13"/>
        <v>45668</v>
      </c>
      <c r="B36" s="6">
        <v>124093.97</v>
      </c>
      <c r="C36" s="6">
        <v>-300</v>
      </c>
      <c r="D36" s="6">
        <v>-119173.55000000002</v>
      </c>
      <c r="E36" s="6">
        <f t="shared" ref="E36" si="210">SUM(B36:D36)</f>
        <v>4620.4199999999837</v>
      </c>
      <c r="F36" s="12"/>
      <c r="G36" s="6">
        <v>468293.89</v>
      </c>
      <c r="H36" s="6">
        <v>0</v>
      </c>
      <c r="I36" s="6">
        <v>-420149.68000000005</v>
      </c>
      <c r="J36" s="6">
        <f t="shared" ref="J36" si="211">SUM(G36:I36)</f>
        <v>48144.209999999963</v>
      </c>
      <c r="K36" s="12"/>
      <c r="L36" s="6">
        <f t="shared" ref="L36" si="212">B36+G36</f>
        <v>592387.86</v>
      </c>
      <c r="M36" s="6">
        <f t="shared" ref="M36" si="213">C36+H36</f>
        <v>-300</v>
      </c>
      <c r="N36" s="6">
        <f t="shared" ref="N36" si="214">D36+I36</f>
        <v>-539323.2300000001</v>
      </c>
      <c r="O36" s="6">
        <f t="shared" ref="O36" si="215">E36+J36</f>
        <v>52764.629999999946</v>
      </c>
      <c r="P36" s="6"/>
      <c r="Q36" s="6">
        <f t="shared" si="208"/>
        <v>5276.46</v>
      </c>
      <c r="R36" s="6">
        <f t="shared" ref="R36" si="216">ROUND(Q36*0.15,2)</f>
        <v>791.47</v>
      </c>
      <c r="S36" s="6">
        <f t="shared" ref="S36" si="217">ROUND(Q36*0.85,2)</f>
        <v>4484.99</v>
      </c>
    </row>
    <row r="37" spans="1:19" ht="15" customHeight="1" x14ac:dyDescent="0.25">
      <c r="A37" s="20">
        <f t="shared" si="13"/>
        <v>45675</v>
      </c>
      <c r="B37" s="6">
        <v>103104.25</v>
      </c>
      <c r="C37" s="6">
        <v>-500</v>
      </c>
      <c r="D37" s="6">
        <v>-93572.5</v>
      </c>
      <c r="E37" s="6">
        <f t="shared" ref="E37" si="218">SUM(B37:D37)</f>
        <v>9031.75</v>
      </c>
      <c r="F37" s="12"/>
      <c r="G37" s="6">
        <v>431671.92</v>
      </c>
      <c r="H37" s="6">
        <v>0</v>
      </c>
      <c r="I37" s="6">
        <v>-394561.16000000003</v>
      </c>
      <c r="J37" s="6">
        <f t="shared" ref="J37" si="219">SUM(G37:I37)</f>
        <v>37110.759999999951</v>
      </c>
      <c r="K37" s="12"/>
      <c r="L37" s="6">
        <f t="shared" ref="L37" si="220">B37+G37</f>
        <v>534776.16999999993</v>
      </c>
      <c r="M37" s="6">
        <f t="shared" ref="M37" si="221">C37+H37</f>
        <v>-500</v>
      </c>
      <c r="N37" s="6">
        <f t="shared" ref="N37" si="222">D37+I37</f>
        <v>-488133.66000000003</v>
      </c>
      <c r="O37" s="6">
        <f t="shared" ref="O37" si="223">E37+J37</f>
        <v>46142.509999999951</v>
      </c>
      <c r="P37" s="6"/>
      <c r="Q37" s="6">
        <f t="shared" si="208"/>
        <v>4614.25</v>
      </c>
      <c r="R37" s="6">
        <f t="shared" ref="R37" si="224">ROUND(Q37*0.15,2)</f>
        <v>692.14</v>
      </c>
      <c r="S37" s="6">
        <f t="shared" ref="S37" si="225">ROUND(Q37*0.85,2)</f>
        <v>3922.11</v>
      </c>
    </row>
    <row r="38" spans="1:19" ht="15" customHeight="1" x14ac:dyDescent="0.25">
      <c r="A38" s="20">
        <f t="shared" si="13"/>
        <v>45682</v>
      </c>
      <c r="B38" s="6">
        <v>110111.73000000001</v>
      </c>
      <c r="C38" s="6">
        <v>-2393</v>
      </c>
      <c r="D38" s="6">
        <v>-137025.29999999999</v>
      </c>
      <c r="E38" s="6">
        <f t="shared" ref="E38" si="226">SUM(B38:D38)</f>
        <v>-29306.569999999978</v>
      </c>
      <c r="F38" s="12"/>
      <c r="G38" s="6">
        <v>477201.98</v>
      </c>
      <c r="H38" s="6">
        <v>0</v>
      </c>
      <c r="I38" s="6">
        <v>-451154.85</v>
      </c>
      <c r="J38" s="6">
        <f t="shared" ref="J38" si="227">SUM(G38:I38)</f>
        <v>26047.130000000005</v>
      </c>
      <c r="K38" s="12"/>
      <c r="L38" s="6">
        <f t="shared" ref="L38" si="228">B38+G38</f>
        <v>587313.71</v>
      </c>
      <c r="M38" s="6">
        <f t="shared" ref="M38" si="229">C38+H38</f>
        <v>-2393</v>
      </c>
      <c r="N38" s="6">
        <f t="shared" ref="N38" si="230">D38+I38</f>
        <v>-588180.14999999991</v>
      </c>
      <c r="O38" s="6">
        <f t="shared" ref="O38" si="231">E38+J38</f>
        <v>-3259.4399999999732</v>
      </c>
      <c r="P38" s="6"/>
      <c r="Q38" s="6">
        <f t="shared" si="208"/>
        <v>-325.94</v>
      </c>
      <c r="R38" s="6">
        <f t="shared" ref="R38" si="232">ROUND(Q38*0.15,2)</f>
        <v>-48.89</v>
      </c>
      <c r="S38" s="6">
        <f t="shared" ref="S38" si="233">ROUND(Q38*0.85,2)</f>
        <v>-277.05</v>
      </c>
    </row>
    <row r="39" spans="1:19" ht="15" customHeight="1" x14ac:dyDescent="0.25">
      <c r="A39" s="20">
        <f t="shared" si="13"/>
        <v>45689</v>
      </c>
      <c r="B39" s="6">
        <v>87545.75</v>
      </c>
      <c r="C39" s="6">
        <v>-1144</v>
      </c>
      <c r="D39" s="6">
        <v>-63922.1</v>
      </c>
      <c r="E39" s="6">
        <f t="shared" ref="E39" si="234">SUM(B39:D39)</f>
        <v>22479.65</v>
      </c>
      <c r="F39" s="12"/>
      <c r="G39" s="6">
        <v>389472.68</v>
      </c>
      <c r="H39" s="6">
        <v>0</v>
      </c>
      <c r="I39" s="6">
        <v>-365939.62</v>
      </c>
      <c r="J39" s="6">
        <f t="shared" ref="J39" si="235">SUM(G39:I39)</f>
        <v>23533.059999999998</v>
      </c>
      <c r="K39" s="12"/>
      <c r="L39" s="6">
        <f t="shared" ref="L39" si="236">B39+G39</f>
        <v>477018.43</v>
      </c>
      <c r="M39" s="6">
        <f t="shared" ref="M39" si="237">C39+H39</f>
        <v>-1144</v>
      </c>
      <c r="N39" s="6">
        <f t="shared" ref="N39" si="238">D39+I39</f>
        <v>-429861.72</v>
      </c>
      <c r="O39" s="6">
        <f t="shared" ref="O39" si="239">E39+J39</f>
        <v>46012.71</v>
      </c>
      <c r="P39" s="6"/>
      <c r="Q39" s="6">
        <f t="shared" si="208"/>
        <v>4601.2700000000004</v>
      </c>
      <c r="R39" s="6">
        <f t="shared" ref="R39" si="240">ROUND(Q39*0.15,2)</f>
        <v>690.19</v>
      </c>
      <c r="S39" s="6">
        <f t="shared" ref="S39" si="241">ROUND(Q39*0.85,2)</f>
        <v>3911.08</v>
      </c>
    </row>
    <row r="40" spans="1:19" ht="15" customHeight="1" x14ac:dyDescent="0.25">
      <c r="A40" s="20">
        <f t="shared" si="13"/>
        <v>45696</v>
      </c>
      <c r="B40" s="6">
        <v>97514.1</v>
      </c>
      <c r="C40" s="6">
        <v>-5280</v>
      </c>
      <c r="D40" s="6">
        <v>-65680.25</v>
      </c>
      <c r="E40" s="6">
        <f t="shared" ref="E40" si="242">SUM(B40:D40)</f>
        <v>26553.850000000006</v>
      </c>
      <c r="F40" s="12"/>
      <c r="G40" s="6">
        <v>340505.85</v>
      </c>
      <c r="H40" s="6">
        <v>0</v>
      </c>
      <c r="I40" s="6">
        <v>-338652.21</v>
      </c>
      <c r="J40" s="6">
        <f t="shared" ref="J40" si="243">SUM(G40:I40)</f>
        <v>1853.6399999999558</v>
      </c>
      <c r="K40" s="12"/>
      <c r="L40" s="6">
        <f t="shared" ref="L40" si="244">B40+G40</f>
        <v>438019.94999999995</v>
      </c>
      <c r="M40" s="6">
        <f t="shared" ref="M40" si="245">C40+H40</f>
        <v>-5280</v>
      </c>
      <c r="N40" s="6">
        <f t="shared" ref="N40" si="246">D40+I40</f>
        <v>-404332.46</v>
      </c>
      <c r="O40" s="6">
        <f t="shared" ref="O40" si="247">E40+J40</f>
        <v>28407.489999999962</v>
      </c>
      <c r="P40" s="6"/>
      <c r="Q40" s="6">
        <f t="shared" si="208"/>
        <v>2840.75</v>
      </c>
      <c r="R40" s="6">
        <f t="shared" ref="R40" si="248">ROUND(Q40*0.15,2)</f>
        <v>426.11</v>
      </c>
      <c r="S40" s="6">
        <f t="shared" ref="S40" si="249">ROUND(Q40*0.85,2)</f>
        <v>2414.64</v>
      </c>
    </row>
    <row r="41" spans="1:19" ht="15" customHeight="1" x14ac:dyDescent="0.25">
      <c r="A41" s="20">
        <f t="shared" si="13"/>
        <v>45703</v>
      </c>
      <c r="B41" s="6">
        <v>85792.13</v>
      </c>
      <c r="C41" s="6">
        <v>-130</v>
      </c>
      <c r="D41" s="6">
        <v>-96049.3</v>
      </c>
      <c r="E41" s="6">
        <f t="shared" ref="E41" si="250">SUM(B41:D41)</f>
        <v>-10387.169999999998</v>
      </c>
      <c r="F41" s="12"/>
      <c r="G41" s="6">
        <v>451702.64999999991</v>
      </c>
      <c r="H41" s="6">
        <v>0</v>
      </c>
      <c r="I41" s="6">
        <v>-424049.92999999993</v>
      </c>
      <c r="J41" s="6">
        <f t="shared" ref="J41" si="251">SUM(G41:I41)</f>
        <v>27652.719999999972</v>
      </c>
      <c r="K41" s="12"/>
      <c r="L41" s="6">
        <f t="shared" ref="L41" si="252">B41+G41</f>
        <v>537494.77999999991</v>
      </c>
      <c r="M41" s="6">
        <f t="shared" ref="M41" si="253">C41+H41</f>
        <v>-130</v>
      </c>
      <c r="N41" s="6">
        <f t="shared" ref="N41" si="254">D41+I41</f>
        <v>-520099.22999999992</v>
      </c>
      <c r="O41" s="6">
        <f t="shared" ref="O41" si="255">E41+J41</f>
        <v>17265.549999999974</v>
      </c>
      <c r="P41" s="6"/>
      <c r="Q41" s="6">
        <f>ROUND(O41*0.1,2)-0.01</f>
        <v>1726.55</v>
      </c>
      <c r="R41" s="6">
        <f t="shared" ref="R41" si="256">ROUND(Q41*0.15,2)</f>
        <v>258.98</v>
      </c>
      <c r="S41" s="6">
        <f t="shared" ref="S41" si="257">ROUND(Q41*0.85,2)</f>
        <v>1467.57</v>
      </c>
    </row>
    <row r="42" spans="1:19" ht="15" customHeight="1" x14ac:dyDescent="0.25">
      <c r="A42" s="20">
        <f t="shared" si="13"/>
        <v>45710</v>
      </c>
      <c r="B42" s="6">
        <v>52379.9</v>
      </c>
      <c r="C42" s="6">
        <v>-5715</v>
      </c>
      <c r="D42" s="6">
        <v>-41253.800000000003</v>
      </c>
      <c r="E42" s="6">
        <f t="shared" ref="E42" si="258">SUM(B42:D42)</f>
        <v>5411.0999999999985</v>
      </c>
      <c r="F42" s="12"/>
      <c r="G42" s="6">
        <v>405782.5</v>
      </c>
      <c r="H42" s="6">
        <v>0</v>
      </c>
      <c r="I42" s="6">
        <v>-390777.96</v>
      </c>
      <c r="J42" s="6">
        <f t="shared" ref="J42" si="259">SUM(G42:I42)</f>
        <v>15004.539999999979</v>
      </c>
      <c r="K42" s="12"/>
      <c r="L42" s="6">
        <f t="shared" ref="L42" si="260">B42+G42</f>
        <v>458162.4</v>
      </c>
      <c r="M42" s="6">
        <f t="shared" ref="M42" si="261">C42+H42</f>
        <v>-5715</v>
      </c>
      <c r="N42" s="6">
        <f t="shared" ref="N42" si="262">D42+I42</f>
        <v>-432031.76</v>
      </c>
      <c r="O42" s="6">
        <f t="shared" ref="O42" si="263">E42+J42</f>
        <v>20415.639999999978</v>
      </c>
      <c r="P42" s="6"/>
      <c r="Q42" s="6">
        <f t="shared" ref="Q42:Q47" si="264">ROUND(O42*0.1,2)</f>
        <v>2041.56</v>
      </c>
      <c r="R42" s="6">
        <f t="shared" ref="R42" si="265">ROUND(Q42*0.15,2)</f>
        <v>306.23</v>
      </c>
      <c r="S42" s="6">
        <f t="shared" ref="S42" si="266">ROUND(Q42*0.85,2)</f>
        <v>1735.33</v>
      </c>
    </row>
    <row r="43" spans="1:19" ht="15" customHeight="1" x14ac:dyDescent="0.25">
      <c r="A43" s="20">
        <f t="shared" si="13"/>
        <v>45717</v>
      </c>
      <c r="B43" s="6">
        <v>48491.8</v>
      </c>
      <c r="C43" s="6">
        <v>-2077</v>
      </c>
      <c r="D43" s="6">
        <v>-41378.75</v>
      </c>
      <c r="E43" s="6">
        <f t="shared" ref="E43" si="267">SUM(B43:D43)</f>
        <v>5036.0500000000029</v>
      </c>
      <c r="F43" s="12"/>
      <c r="G43" s="6">
        <v>421371.78</v>
      </c>
      <c r="H43" s="6">
        <v>0</v>
      </c>
      <c r="I43" s="6">
        <v>-378770.46</v>
      </c>
      <c r="J43" s="6">
        <f t="shared" ref="J43" si="268">SUM(G43:I43)</f>
        <v>42601.320000000007</v>
      </c>
      <c r="K43" s="12"/>
      <c r="L43" s="6">
        <f t="shared" ref="L43" si="269">B43+G43</f>
        <v>469863.58</v>
      </c>
      <c r="M43" s="6">
        <f t="shared" ref="M43" si="270">C43+H43</f>
        <v>-2077</v>
      </c>
      <c r="N43" s="6">
        <f t="shared" ref="N43" si="271">D43+I43</f>
        <v>-420149.21</v>
      </c>
      <c r="O43" s="6">
        <f t="shared" ref="O43" si="272">E43+J43</f>
        <v>47637.37000000001</v>
      </c>
      <c r="P43" s="6"/>
      <c r="Q43" s="6">
        <f t="shared" si="264"/>
        <v>4763.74</v>
      </c>
      <c r="R43" s="6">
        <f t="shared" ref="R43" si="273">ROUND(Q43*0.15,2)</f>
        <v>714.56</v>
      </c>
      <c r="S43" s="6">
        <f t="shared" ref="S43" si="274">ROUND(Q43*0.85,2)</f>
        <v>4049.18</v>
      </c>
    </row>
    <row r="44" spans="1:19" ht="15" customHeight="1" x14ac:dyDescent="0.25">
      <c r="A44" s="20">
        <f t="shared" si="13"/>
        <v>45724</v>
      </c>
      <c r="B44" s="6">
        <v>91238.39</v>
      </c>
      <c r="C44" s="6">
        <v>-5.75</v>
      </c>
      <c r="D44" s="6">
        <v>-73186.399999999994</v>
      </c>
      <c r="E44" s="6">
        <f t="shared" ref="E44" si="275">SUM(B44:D44)</f>
        <v>18046.240000000005</v>
      </c>
      <c r="F44" s="12"/>
      <c r="G44" s="6">
        <v>463279.22</v>
      </c>
      <c r="H44" s="6">
        <v>0</v>
      </c>
      <c r="I44" s="6">
        <v>-464510.58999999997</v>
      </c>
      <c r="J44" s="6">
        <f t="shared" ref="J44" si="276">SUM(G44:I44)</f>
        <v>-1231.3699999999953</v>
      </c>
      <c r="K44" s="12"/>
      <c r="L44" s="6">
        <f t="shared" ref="L44" si="277">B44+G44</f>
        <v>554517.61</v>
      </c>
      <c r="M44" s="6">
        <f t="shared" ref="M44" si="278">C44+H44</f>
        <v>-5.75</v>
      </c>
      <c r="N44" s="6">
        <f t="shared" ref="N44" si="279">D44+I44</f>
        <v>-537696.99</v>
      </c>
      <c r="O44" s="6">
        <f t="shared" ref="O44" si="280">E44+J44</f>
        <v>16814.87000000001</v>
      </c>
      <c r="P44" s="6"/>
      <c r="Q44" s="6">
        <f t="shared" si="264"/>
        <v>1681.49</v>
      </c>
      <c r="R44" s="6">
        <f t="shared" ref="R44" si="281">ROUND(Q44*0.15,2)</f>
        <v>252.22</v>
      </c>
      <c r="S44" s="6">
        <f t="shared" ref="S44" si="282">ROUND(Q44*0.85,2)</f>
        <v>1429.27</v>
      </c>
    </row>
    <row r="45" spans="1:19" ht="15" customHeight="1" x14ac:dyDescent="0.25">
      <c r="A45" s="20">
        <f t="shared" si="13"/>
        <v>45731</v>
      </c>
      <c r="B45" s="6">
        <v>173619.40999999997</v>
      </c>
      <c r="C45" s="6">
        <v>-4420</v>
      </c>
      <c r="D45" s="6">
        <v>-149693.4</v>
      </c>
      <c r="E45" s="6">
        <f t="shared" ref="E45" si="283">SUM(B45:D45)</f>
        <v>19506.00999999998</v>
      </c>
      <c r="F45" s="12"/>
      <c r="G45" s="6">
        <v>506109.35</v>
      </c>
      <c r="H45" s="6">
        <v>0</v>
      </c>
      <c r="I45" s="6">
        <v>-521682.96</v>
      </c>
      <c r="J45" s="6">
        <f t="shared" ref="J45" si="284">SUM(G45:I45)</f>
        <v>-15573.610000000044</v>
      </c>
      <c r="K45" s="12"/>
      <c r="L45" s="6">
        <f t="shared" ref="L45" si="285">B45+G45</f>
        <v>679728.76</v>
      </c>
      <c r="M45" s="6">
        <f t="shared" ref="M45" si="286">C45+H45</f>
        <v>-4420</v>
      </c>
      <c r="N45" s="6">
        <f t="shared" ref="N45" si="287">D45+I45</f>
        <v>-671376.36</v>
      </c>
      <c r="O45" s="6">
        <f t="shared" ref="O45" si="288">E45+J45</f>
        <v>3932.399999999936</v>
      </c>
      <c r="P45" s="6"/>
      <c r="Q45" s="6">
        <f t="shared" si="264"/>
        <v>393.24</v>
      </c>
      <c r="R45" s="6">
        <f t="shared" ref="R45" si="289">ROUND(Q45*0.15,2)</f>
        <v>58.99</v>
      </c>
      <c r="S45" s="6">
        <f t="shared" ref="S45" si="290">ROUND(Q45*0.85,2)</f>
        <v>334.25</v>
      </c>
    </row>
    <row r="46" spans="1:19" ht="15" customHeight="1" x14ac:dyDescent="0.25">
      <c r="A46" s="20">
        <f t="shared" si="13"/>
        <v>45738</v>
      </c>
      <c r="B46" s="6">
        <v>259071.56</v>
      </c>
      <c r="C46" s="6">
        <v>-564</v>
      </c>
      <c r="D46" s="6">
        <v>-213032.5</v>
      </c>
      <c r="E46" s="6">
        <f t="shared" ref="E46" si="291">SUM(B46:D46)</f>
        <v>45475.06</v>
      </c>
      <c r="F46" s="12"/>
      <c r="G46" s="6">
        <v>492432.34000000008</v>
      </c>
      <c r="H46" s="6">
        <v>0</v>
      </c>
      <c r="I46" s="6">
        <v>-437529.98</v>
      </c>
      <c r="J46" s="6">
        <f t="shared" ref="J46" si="292">SUM(G46:I46)</f>
        <v>54902.360000000102</v>
      </c>
      <c r="K46" s="12"/>
      <c r="L46" s="6">
        <f t="shared" ref="L46" si="293">B46+G46</f>
        <v>751503.90000000014</v>
      </c>
      <c r="M46" s="6">
        <f t="shared" ref="M46" si="294">C46+H46</f>
        <v>-564</v>
      </c>
      <c r="N46" s="6">
        <f t="shared" ref="N46" si="295">D46+I46</f>
        <v>-650562.48</v>
      </c>
      <c r="O46" s="6">
        <f t="shared" ref="O46" si="296">E46+J46</f>
        <v>100377.4200000001</v>
      </c>
      <c r="P46" s="6"/>
      <c r="Q46" s="6">
        <f t="shared" si="264"/>
        <v>10037.74</v>
      </c>
      <c r="R46" s="6">
        <f t="shared" ref="R46" si="297">ROUND(Q46*0.15,2)</f>
        <v>1505.66</v>
      </c>
      <c r="S46" s="6">
        <f t="shared" ref="S46" si="298">ROUND(Q46*0.85,2)</f>
        <v>8532.08</v>
      </c>
    </row>
    <row r="47" spans="1:19" ht="15" customHeight="1" x14ac:dyDescent="0.25">
      <c r="A47" s="20">
        <f t="shared" si="13"/>
        <v>45745</v>
      </c>
      <c r="B47" s="6">
        <v>183547.34</v>
      </c>
      <c r="C47" s="6">
        <v>-4750</v>
      </c>
      <c r="D47" s="6">
        <v>-176476.55000000002</v>
      </c>
      <c r="E47" s="6">
        <f t="shared" ref="E47" si="299">SUM(B47:D47)</f>
        <v>2320.789999999979</v>
      </c>
      <c r="F47" s="12"/>
      <c r="G47" s="6">
        <v>468013.7</v>
      </c>
      <c r="H47" s="6">
        <v>0</v>
      </c>
      <c r="I47" s="6">
        <v>-441376.77</v>
      </c>
      <c r="J47" s="6">
        <f t="shared" ref="J47" si="300">SUM(G47:I47)</f>
        <v>26636.929999999993</v>
      </c>
      <c r="K47" s="12"/>
      <c r="L47" s="6">
        <f t="shared" ref="L47" si="301">B47+G47</f>
        <v>651561.04</v>
      </c>
      <c r="M47" s="6">
        <f t="shared" ref="M47" si="302">C47+H47</f>
        <v>-4750</v>
      </c>
      <c r="N47" s="6">
        <f t="shared" ref="N47" si="303">D47+I47</f>
        <v>-617853.32000000007</v>
      </c>
      <c r="O47" s="6">
        <f t="shared" ref="O47" si="304">E47+J47</f>
        <v>28957.719999999972</v>
      </c>
      <c r="P47" s="6"/>
      <c r="Q47" s="6">
        <f t="shared" si="264"/>
        <v>2895.77</v>
      </c>
      <c r="R47" s="6">
        <f t="shared" ref="R47" si="305">ROUND(Q47*0.15,2)</f>
        <v>434.37</v>
      </c>
      <c r="S47" s="6">
        <f t="shared" ref="S47" si="306">ROUND(Q47*0.85,2)</f>
        <v>2461.4</v>
      </c>
    </row>
    <row r="48" spans="1:19" ht="15" customHeight="1" x14ac:dyDescent="0.25">
      <c r="A48" s="20">
        <f t="shared" si="13"/>
        <v>45752</v>
      </c>
      <c r="B48" s="6">
        <v>104047.69999999998</v>
      </c>
      <c r="C48" s="6">
        <v>-130</v>
      </c>
      <c r="D48" s="6">
        <v>-122403.55</v>
      </c>
      <c r="E48" s="6">
        <f t="shared" ref="E48" si="307">SUM(B48:D48)</f>
        <v>-18485.85000000002</v>
      </c>
      <c r="F48" s="12"/>
      <c r="G48" s="6">
        <v>482566.99</v>
      </c>
      <c r="H48" s="6">
        <v>0</v>
      </c>
      <c r="I48" s="6">
        <v>-456360.80000000005</v>
      </c>
      <c r="J48" s="6">
        <f t="shared" ref="J48" si="308">SUM(G48:I48)</f>
        <v>26206.189999999944</v>
      </c>
      <c r="K48" s="12"/>
      <c r="L48" s="6">
        <f t="shared" ref="L48" si="309">B48+G48</f>
        <v>586614.68999999994</v>
      </c>
      <c r="M48" s="6">
        <f t="shared" ref="M48" si="310">C48+H48</f>
        <v>-130</v>
      </c>
      <c r="N48" s="6">
        <f t="shared" ref="N48" si="311">D48+I48</f>
        <v>-578764.35000000009</v>
      </c>
      <c r="O48" s="6">
        <f t="shared" ref="O48" si="312">E48+J48</f>
        <v>7720.3399999999237</v>
      </c>
      <c r="P48" s="6"/>
      <c r="Q48" s="6">
        <f t="shared" ref="Q48" si="313">ROUND(O48*0.1,2)</f>
        <v>772.03</v>
      </c>
      <c r="R48" s="6">
        <f t="shared" ref="R48" si="314">ROUND(Q48*0.15,2)</f>
        <v>115.8</v>
      </c>
      <c r="S48" s="6">
        <f t="shared" ref="S48" si="315">ROUND(Q48*0.85,2)</f>
        <v>656.23</v>
      </c>
    </row>
    <row r="49" spans="1:19" ht="15" customHeight="1" x14ac:dyDescent="0.25">
      <c r="A49" s="17"/>
      <c r="B49" s="6"/>
      <c r="C49" s="6"/>
      <c r="D49" s="6"/>
      <c r="E49" s="6"/>
      <c r="F49" s="12"/>
      <c r="G49" s="6"/>
      <c r="H49" s="6"/>
      <c r="I49" s="6"/>
      <c r="J49" s="6"/>
      <c r="K49" s="12"/>
      <c r="L49" s="6"/>
      <c r="M49" s="6"/>
      <c r="N49" s="6"/>
      <c r="O49" s="6"/>
      <c r="P49" s="6"/>
      <c r="Q49" s="6"/>
      <c r="R49" s="6"/>
      <c r="S49" s="18"/>
    </row>
    <row r="50" spans="1:19" ht="15" customHeight="1" thickBot="1" x14ac:dyDescent="0.3">
      <c r="B50" s="7">
        <f>SUM(B9:B49)</f>
        <v>3922967.8000000003</v>
      </c>
      <c r="C50" s="7">
        <f>SUM(C9:C49)</f>
        <v>-53044.75</v>
      </c>
      <c r="D50" s="7">
        <f>SUM(D9:D49)</f>
        <v>-3424302.9999999991</v>
      </c>
      <c r="E50" s="7">
        <f>SUM(E9:E49)</f>
        <v>445620.05</v>
      </c>
      <c r="F50" s="12"/>
      <c r="G50" s="7">
        <f>SUM(G9:G49)</f>
        <v>20362718.41</v>
      </c>
      <c r="H50" s="7">
        <f>SUM(H9:H49)</f>
        <v>-2024.92</v>
      </c>
      <c r="I50" s="7">
        <f>SUM(I9:I49)</f>
        <v>-18708692.660000004</v>
      </c>
      <c r="J50" s="7">
        <f>SUM(J9:J49)</f>
        <v>1652000.8299999994</v>
      </c>
      <c r="K50" s="12"/>
      <c r="L50" s="7">
        <f>SUM(L9:L49)</f>
        <v>24285686.209999997</v>
      </c>
      <c r="M50" s="7">
        <f>SUM(M9:M49)</f>
        <v>-55069.67</v>
      </c>
      <c r="N50" s="7">
        <f>SUM(N9:N49)</f>
        <v>-22132995.660000008</v>
      </c>
      <c r="O50" s="7">
        <f>SUM(O9:O49)</f>
        <v>2097620.8799999994</v>
      </c>
      <c r="P50" s="12"/>
      <c r="Q50" s="7">
        <f>SUM(Q9:Q49)</f>
        <v>209762.08999999994</v>
      </c>
      <c r="R50" s="7">
        <f>SUM(R9:R49)</f>
        <v>31464.290000000005</v>
      </c>
      <c r="S50" s="7">
        <f>SUM(S9:S49)</f>
        <v>178297.79999999993</v>
      </c>
    </row>
    <row r="51" spans="1:19" ht="15" customHeight="1" thickTop="1" x14ac:dyDescent="0.25"/>
    <row r="52" spans="1:19" ht="15" customHeight="1" x14ac:dyDescent="0.25">
      <c r="A52" s="11" t="s">
        <v>23</v>
      </c>
    </row>
    <row r="53" spans="1:19" ht="15" customHeight="1" x14ac:dyDescent="0.25">
      <c r="A53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53"/>
  <sheetViews>
    <sheetView zoomScaleNormal="100" workbookViewId="0">
      <pane ySplit="6" topLeftCell="A23" activePane="bottomLeft" state="frozen"/>
      <selection activeCell="A4" sqref="A4:S4"/>
      <selection pane="bottomLeft" activeCell="A49" sqref="A49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4" width="16.7109375" style="1" customWidth="1"/>
    <col min="5" max="5" width="17.85546875" style="1" customWidth="1"/>
    <col min="6" max="6" width="4.7109375" style="1" customWidth="1"/>
    <col min="7" max="7" width="14.28515625" style="1" bestFit="1" customWidth="1"/>
    <col min="8" max="8" width="13.7109375" style="1" customWidth="1"/>
    <col min="9" max="9" width="15.7109375" style="1" customWidth="1"/>
    <col min="10" max="10" width="13.7109375" style="1" customWidth="1"/>
    <col min="11" max="11" width="4.7109375" style="1" customWidth="1"/>
    <col min="12" max="12" width="15.7109375" style="1" customWidth="1"/>
    <col min="13" max="13" width="13.7109375" style="1" customWidth="1"/>
    <col min="14" max="14" width="16.7109375" style="1" customWidth="1"/>
    <col min="15" max="15" width="15.14062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6" t="s">
        <v>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26</v>
      </c>
      <c r="B5" s="6">
        <v>9604353.3499999996</v>
      </c>
      <c r="C5" s="6">
        <v>-77345</v>
      </c>
      <c r="D5" s="6">
        <v>-8860962.4700000007</v>
      </c>
      <c r="E5" s="6">
        <v>666045.88000000012</v>
      </c>
      <c r="F5" s="12"/>
      <c r="G5" s="16">
        <v>0</v>
      </c>
      <c r="H5" s="16">
        <v>0</v>
      </c>
      <c r="I5" s="16">
        <v>0</v>
      </c>
      <c r="J5" s="16">
        <v>0</v>
      </c>
      <c r="K5" s="12"/>
      <c r="L5" s="6">
        <v>9604353.3499999996</v>
      </c>
      <c r="M5" s="6">
        <v>-77345</v>
      </c>
      <c r="N5" s="6">
        <v>-8860962.4700000007</v>
      </c>
      <c r="O5" s="6">
        <v>666045.88000000012</v>
      </c>
      <c r="P5" s="12"/>
      <c r="Q5" s="6">
        <v>66604.62</v>
      </c>
      <c r="R5" s="6">
        <v>9990.7199999999993</v>
      </c>
      <c r="S5" s="6">
        <v>56613.900000000009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tr">
        <f>Mountaineer!A9</f>
        <v>7/6/2024 *</v>
      </c>
      <c r="B9" s="6">
        <v>132997.6</v>
      </c>
      <c r="C9" s="6">
        <v>-4825</v>
      </c>
      <c r="D9" s="6">
        <v>-99293.700000000012</v>
      </c>
      <c r="E9" s="6">
        <f t="shared" ref="E9" si="0">SUM(B9:D9)</f>
        <v>28878.899999999994</v>
      </c>
      <c r="F9" s="12"/>
      <c r="G9" s="6">
        <v>0</v>
      </c>
      <c r="H9" s="6">
        <v>0</v>
      </c>
      <c r="I9" s="6">
        <v>0</v>
      </c>
      <c r="J9" s="6">
        <f t="shared" ref="J9" si="1">SUM(G9:I9)</f>
        <v>0</v>
      </c>
      <c r="K9" s="12"/>
      <c r="L9" s="6">
        <f t="shared" ref="L9:O9" si="2">B9+G9</f>
        <v>132997.6</v>
      </c>
      <c r="M9" s="6">
        <f t="shared" si="2"/>
        <v>-4825</v>
      </c>
      <c r="N9" s="6">
        <f t="shared" si="2"/>
        <v>-99293.700000000012</v>
      </c>
      <c r="O9" s="6">
        <f t="shared" si="2"/>
        <v>28878.899999999994</v>
      </c>
      <c r="P9" s="6"/>
      <c r="Q9" s="6">
        <f t="shared" ref="Q9:Q14" si="3">ROUND(O9*0.1,2)</f>
        <v>2887.89</v>
      </c>
      <c r="R9" s="6">
        <f t="shared" ref="R9" si="4">ROUND(Q9*0.15,2)</f>
        <v>433.18</v>
      </c>
      <c r="S9" s="6">
        <f t="shared" ref="S9" si="5">ROUND(Q9*0.85,2)</f>
        <v>2454.71</v>
      </c>
    </row>
    <row r="10" spans="1:19" ht="15" customHeight="1" x14ac:dyDescent="0.25">
      <c r="A10" s="20">
        <v>45486</v>
      </c>
      <c r="B10" s="6">
        <v>80464.7</v>
      </c>
      <c r="C10" s="6">
        <v>-2960</v>
      </c>
      <c r="D10" s="6">
        <v>-66134.790000000008</v>
      </c>
      <c r="E10" s="6">
        <f t="shared" ref="E10" si="6">SUM(B10:D10)</f>
        <v>11369.909999999989</v>
      </c>
      <c r="F10" s="12"/>
      <c r="G10" s="6">
        <v>0</v>
      </c>
      <c r="H10" s="6">
        <v>0</v>
      </c>
      <c r="I10" s="6">
        <v>0</v>
      </c>
      <c r="J10" s="6">
        <f t="shared" ref="J10" si="7">SUM(G10:I10)</f>
        <v>0</v>
      </c>
      <c r="K10" s="12"/>
      <c r="L10" s="6">
        <f t="shared" ref="L10" si="8">B10+G10</f>
        <v>80464.7</v>
      </c>
      <c r="M10" s="6">
        <f t="shared" ref="M10" si="9">C10+H10</f>
        <v>-2960</v>
      </c>
      <c r="N10" s="6">
        <f t="shared" ref="N10" si="10">D10+I10</f>
        <v>-66134.790000000008</v>
      </c>
      <c r="O10" s="6">
        <f t="shared" ref="O10" si="11">E10+J10</f>
        <v>11369.909999999989</v>
      </c>
      <c r="P10" s="6"/>
      <c r="Q10" s="6">
        <f t="shared" si="3"/>
        <v>1136.99</v>
      </c>
      <c r="R10" s="6">
        <f t="shared" ref="R10" si="12">ROUND(Q10*0.15,2)</f>
        <v>170.55</v>
      </c>
      <c r="S10" s="6">
        <f t="shared" ref="S10" si="13">ROUND(Q10*0.85,2)</f>
        <v>966.44</v>
      </c>
    </row>
    <row r="11" spans="1:19" ht="15" customHeight="1" x14ac:dyDescent="0.25">
      <c r="A11" s="20">
        <f t="shared" ref="A11:A48" si="14">A10+7</f>
        <v>45493</v>
      </c>
      <c r="B11" s="6">
        <v>88862.8</v>
      </c>
      <c r="C11" s="6">
        <v>-290</v>
      </c>
      <c r="D11" s="6">
        <v>-83734.880000000005</v>
      </c>
      <c r="E11" s="6">
        <f t="shared" ref="E11" si="15">SUM(B11:D11)</f>
        <v>4837.9199999999983</v>
      </c>
      <c r="F11" s="12"/>
      <c r="G11" s="6">
        <v>0</v>
      </c>
      <c r="H11" s="6">
        <v>0</v>
      </c>
      <c r="I11" s="6">
        <v>0</v>
      </c>
      <c r="J11" s="6">
        <f t="shared" ref="J11" si="16">SUM(G11:I11)</f>
        <v>0</v>
      </c>
      <c r="K11" s="12"/>
      <c r="L11" s="6">
        <f t="shared" ref="L11" si="17">B11+G11</f>
        <v>88862.8</v>
      </c>
      <c r="M11" s="6">
        <f t="shared" ref="M11" si="18">C11+H11</f>
        <v>-290</v>
      </c>
      <c r="N11" s="6">
        <f t="shared" ref="N11" si="19">D11+I11</f>
        <v>-83734.880000000005</v>
      </c>
      <c r="O11" s="6">
        <f t="shared" ref="O11" si="20">E11+J11</f>
        <v>4837.9199999999983</v>
      </c>
      <c r="P11" s="6"/>
      <c r="Q11" s="6">
        <f t="shared" si="3"/>
        <v>483.79</v>
      </c>
      <c r="R11" s="6">
        <f t="shared" ref="R11" si="21">ROUND(Q11*0.15,2)</f>
        <v>72.569999999999993</v>
      </c>
      <c r="S11" s="6">
        <f t="shared" ref="S11" si="22">ROUND(Q11*0.85,2)</f>
        <v>411.22</v>
      </c>
    </row>
    <row r="12" spans="1:19" ht="15" customHeight="1" x14ac:dyDescent="0.25">
      <c r="A12" s="20">
        <f t="shared" si="14"/>
        <v>45500</v>
      </c>
      <c r="B12" s="6">
        <v>145057.79999999999</v>
      </c>
      <c r="C12" s="6">
        <v>-10</v>
      </c>
      <c r="D12" s="6">
        <v>-103449.15</v>
      </c>
      <c r="E12" s="6">
        <f t="shared" ref="E12" si="23">SUM(B12:D12)</f>
        <v>41598.649999999994</v>
      </c>
      <c r="F12" s="12"/>
      <c r="G12" s="6">
        <v>0</v>
      </c>
      <c r="H12" s="6">
        <v>0</v>
      </c>
      <c r="I12" s="6">
        <v>0</v>
      </c>
      <c r="J12" s="6">
        <f t="shared" ref="J12" si="24">SUM(G12:I12)</f>
        <v>0</v>
      </c>
      <c r="K12" s="12"/>
      <c r="L12" s="6">
        <f t="shared" ref="L12" si="25">B12+G12</f>
        <v>145057.79999999999</v>
      </c>
      <c r="M12" s="6">
        <f t="shared" ref="M12" si="26">C12+H12</f>
        <v>-10</v>
      </c>
      <c r="N12" s="6">
        <f t="shared" ref="N12" si="27">D12+I12</f>
        <v>-103449.15</v>
      </c>
      <c r="O12" s="6">
        <f t="shared" ref="O12" si="28">E12+J12</f>
        <v>41598.649999999994</v>
      </c>
      <c r="P12" s="6"/>
      <c r="Q12" s="6">
        <f t="shared" si="3"/>
        <v>4159.87</v>
      </c>
      <c r="R12" s="6">
        <f t="shared" ref="R12" si="29">ROUND(Q12*0.15,2)</f>
        <v>623.98</v>
      </c>
      <c r="S12" s="6">
        <f t="shared" ref="S12" si="30">ROUND(Q12*0.85,2)</f>
        <v>3535.89</v>
      </c>
    </row>
    <row r="13" spans="1:19" ht="15" customHeight="1" x14ac:dyDescent="0.25">
      <c r="A13" s="20">
        <f t="shared" si="14"/>
        <v>45507</v>
      </c>
      <c r="B13" s="6">
        <v>200645.5</v>
      </c>
      <c r="C13" s="6">
        <v>-1192</v>
      </c>
      <c r="D13" s="6">
        <v>-165224.03</v>
      </c>
      <c r="E13" s="6">
        <f t="shared" ref="E13" si="31">SUM(B13:D13)</f>
        <v>34229.47</v>
      </c>
      <c r="F13" s="12"/>
      <c r="G13" s="6">
        <v>0</v>
      </c>
      <c r="H13" s="6">
        <v>0</v>
      </c>
      <c r="I13" s="6">
        <v>0</v>
      </c>
      <c r="J13" s="6">
        <f t="shared" ref="J13" si="32">SUM(G13:I13)</f>
        <v>0</v>
      </c>
      <c r="K13" s="12"/>
      <c r="L13" s="6">
        <f t="shared" ref="L13" si="33">B13+G13</f>
        <v>200645.5</v>
      </c>
      <c r="M13" s="6">
        <f t="shared" ref="M13" si="34">C13+H13</f>
        <v>-1192</v>
      </c>
      <c r="N13" s="6">
        <f t="shared" ref="N13" si="35">D13+I13</f>
        <v>-165224.03</v>
      </c>
      <c r="O13" s="6">
        <f t="shared" ref="O13" si="36">E13+J13</f>
        <v>34229.47</v>
      </c>
      <c r="P13" s="6"/>
      <c r="Q13" s="6">
        <f t="shared" si="3"/>
        <v>3422.95</v>
      </c>
      <c r="R13" s="6">
        <f t="shared" ref="R13" si="37">ROUND(Q13*0.15,2)</f>
        <v>513.44000000000005</v>
      </c>
      <c r="S13" s="6">
        <f t="shared" ref="S13" si="38">ROUND(Q13*0.85,2)</f>
        <v>2909.51</v>
      </c>
    </row>
    <row r="14" spans="1:19" ht="15" customHeight="1" x14ac:dyDescent="0.25">
      <c r="A14" s="20">
        <f t="shared" si="14"/>
        <v>45514</v>
      </c>
      <c r="B14" s="6">
        <v>295749.34999999998</v>
      </c>
      <c r="C14" s="6">
        <v>-2195</v>
      </c>
      <c r="D14" s="6">
        <v>-255869.55</v>
      </c>
      <c r="E14" s="6">
        <f t="shared" ref="E14" si="39">SUM(B14:D14)</f>
        <v>37684.799999999988</v>
      </c>
      <c r="F14" s="12"/>
      <c r="G14" s="6">
        <v>0</v>
      </c>
      <c r="H14" s="6">
        <v>0</v>
      </c>
      <c r="I14" s="6">
        <v>0</v>
      </c>
      <c r="J14" s="6">
        <f t="shared" ref="J14" si="40">SUM(G14:I14)</f>
        <v>0</v>
      </c>
      <c r="K14" s="12"/>
      <c r="L14" s="6">
        <f t="shared" ref="L14" si="41">B14+G14</f>
        <v>295749.34999999998</v>
      </c>
      <c r="M14" s="6">
        <f t="shared" ref="M14" si="42">C14+H14</f>
        <v>-2195</v>
      </c>
      <c r="N14" s="6">
        <f t="shared" ref="N14" si="43">D14+I14</f>
        <v>-255869.55</v>
      </c>
      <c r="O14" s="6">
        <f t="shared" ref="O14" si="44">E14+J14</f>
        <v>37684.799999999988</v>
      </c>
      <c r="P14" s="6"/>
      <c r="Q14" s="6">
        <f t="shared" si="3"/>
        <v>3768.48</v>
      </c>
      <c r="R14" s="6">
        <f t="shared" ref="R14" si="45">ROUND(Q14*0.15,2)</f>
        <v>565.27</v>
      </c>
      <c r="S14" s="6">
        <f t="shared" ref="S14" si="46">ROUND(Q14*0.85,2)</f>
        <v>3203.21</v>
      </c>
    </row>
    <row r="15" spans="1:19" ht="15" customHeight="1" x14ac:dyDescent="0.25">
      <c r="A15" s="20">
        <f t="shared" si="14"/>
        <v>45521</v>
      </c>
      <c r="B15" s="6">
        <v>219817.25</v>
      </c>
      <c r="C15" s="6">
        <v>-85</v>
      </c>
      <c r="D15" s="6">
        <v>-206059.40000000002</v>
      </c>
      <c r="E15" s="6">
        <f t="shared" ref="E15" si="47">SUM(B15:D15)</f>
        <v>13672.849999999977</v>
      </c>
      <c r="F15" s="12"/>
      <c r="G15" s="6">
        <v>0</v>
      </c>
      <c r="H15" s="6">
        <v>0</v>
      </c>
      <c r="I15" s="6">
        <v>0</v>
      </c>
      <c r="J15" s="6">
        <f t="shared" ref="J15" si="48">SUM(G15:I15)</f>
        <v>0</v>
      </c>
      <c r="K15" s="12"/>
      <c r="L15" s="6">
        <f t="shared" ref="L15" si="49">B15+G15</f>
        <v>219817.25</v>
      </c>
      <c r="M15" s="6">
        <f t="shared" ref="M15" si="50">C15+H15</f>
        <v>-85</v>
      </c>
      <c r="N15" s="6">
        <f t="shared" ref="N15" si="51">D15+I15</f>
        <v>-206059.40000000002</v>
      </c>
      <c r="O15" s="6">
        <f t="shared" ref="O15" si="52">E15+J15</f>
        <v>13672.849999999977</v>
      </c>
      <c r="P15" s="6"/>
      <c r="Q15" s="6">
        <f t="shared" ref="Q15" si="53">ROUND(O15*0.1,2)</f>
        <v>1367.29</v>
      </c>
      <c r="R15" s="6">
        <f t="shared" ref="R15" si="54">ROUND(Q15*0.15,2)</f>
        <v>205.09</v>
      </c>
      <c r="S15" s="6">
        <f t="shared" ref="S15" si="55">ROUND(Q15*0.85,2)</f>
        <v>1162.2</v>
      </c>
    </row>
    <row r="16" spans="1:19" ht="15" customHeight="1" x14ac:dyDescent="0.25">
      <c r="A16" s="20">
        <f t="shared" si="14"/>
        <v>45528</v>
      </c>
      <c r="B16" s="6">
        <v>151994.65000000002</v>
      </c>
      <c r="C16" s="6">
        <v>-1141</v>
      </c>
      <c r="D16" s="6">
        <v>-139754</v>
      </c>
      <c r="E16" s="6">
        <f t="shared" ref="E16" si="56">SUM(B16:D16)</f>
        <v>11099.650000000023</v>
      </c>
      <c r="F16" s="12"/>
      <c r="G16" s="6">
        <v>0</v>
      </c>
      <c r="H16" s="6">
        <v>0</v>
      </c>
      <c r="I16" s="6">
        <v>0</v>
      </c>
      <c r="J16" s="6">
        <f t="shared" ref="J16" si="57">SUM(G16:I16)</f>
        <v>0</v>
      </c>
      <c r="K16" s="12"/>
      <c r="L16" s="6">
        <f t="shared" ref="L16" si="58">B16+G16</f>
        <v>151994.65000000002</v>
      </c>
      <c r="M16" s="6">
        <f t="shared" ref="M16" si="59">C16+H16</f>
        <v>-1141</v>
      </c>
      <c r="N16" s="6">
        <f t="shared" ref="N16" si="60">D16+I16</f>
        <v>-139754</v>
      </c>
      <c r="O16" s="6">
        <f t="shared" ref="O16" si="61">E16+J16</f>
        <v>11099.650000000023</v>
      </c>
      <c r="P16" s="6"/>
      <c r="Q16" s="6">
        <f t="shared" ref="Q16" si="62">ROUND(O16*0.1,2)</f>
        <v>1109.97</v>
      </c>
      <c r="R16" s="6">
        <f t="shared" ref="R16" si="63">ROUND(Q16*0.15,2)</f>
        <v>166.5</v>
      </c>
      <c r="S16" s="6">
        <f t="shared" ref="S16" si="64">ROUND(Q16*0.85,2)</f>
        <v>943.47</v>
      </c>
    </row>
    <row r="17" spans="1:19" ht="15" customHeight="1" x14ac:dyDescent="0.25">
      <c r="A17" s="20">
        <f t="shared" si="14"/>
        <v>45535</v>
      </c>
      <c r="B17" s="6">
        <v>125556.5</v>
      </c>
      <c r="C17" s="6">
        <v>-2393</v>
      </c>
      <c r="D17" s="6">
        <v>-97939.57</v>
      </c>
      <c r="E17" s="6">
        <f t="shared" ref="E17" si="65">SUM(B17:D17)</f>
        <v>25223.929999999993</v>
      </c>
      <c r="F17" s="12"/>
      <c r="G17" s="6">
        <v>0</v>
      </c>
      <c r="H17" s="6">
        <v>0</v>
      </c>
      <c r="I17" s="6">
        <v>0</v>
      </c>
      <c r="J17" s="6">
        <f t="shared" ref="J17" si="66">SUM(G17:I17)</f>
        <v>0</v>
      </c>
      <c r="K17" s="12"/>
      <c r="L17" s="6">
        <f t="shared" ref="L17" si="67">B17+G17</f>
        <v>125556.5</v>
      </c>
      <c r="M17" s="6">
        <f t="shared" ref="M17" si="68">C17+H17</f>
        <v>-2393</v>
      </c>
      <c r="N17" s="6">
        <f t="shared" ref="N17" si="69">D17+I17</f>
        <v>-97939.57</v>
      </c>
      <c r="O17" s="6">
        <f t="shared" ref="O17" si="70">E17+J17</f>
        <v>25223.929999999993</v>
      </c>
      <c r="P17" s="6"/>
      <c r="Q17" s="6">
        <f t="shared" ref="Q17" si="71">ROUND(O17*0.1,2)</f>
        <v>2522.39</v>
      </c>
      <c r="R17" s="6">
        <f t="shared" ref="R17" si="72">ROUND(Q17*0.15,2)</f>
        <v>378.36</v>
      </c>
      <c r="S17" s="6">
        <f t="shared" ref="S17" si="73">ROUND(Q17*0.85,2)</f>
        <v>2144.0300000000002</v>
      </c>
    </row>
    <row r="18" spans="1:19" ht="15" customHeight="1" x14ac:dyDescent="0.25">
      <c r="A18" s="20">
        <f t="shared" si="14"/>
        <v>45542</v>
      </c>
      <c r="B18" s="6">
        <v>121585.7</v>
      </c>
      <c r="C18" s="6">
        <v>-1575</v>
      </c>
      <c r="D18" s="6">
        <v>-94962.849999999991</v>
      </c>
      <c r="E18" s="6">
        <f t="shared" ref="E18" si="74">SUM(B18:D18)</f>
        <v>25047.850000000006</v>
      </c>
      <c r="F18" s="12"/>
      <c r="G18" s="6">
        <v>0</v>
      </c>
      <c r="H18" s="6">
        <v>0</v>
      </c>
      <c r="I18" s="6">
        <v>0</v>
      </c>
      <c r="J18" s="6">
        <f t="shared" ref="J18" si="75">SUM(G18:I18)</f>
        <v>0</v>
      </c>
      <c r="K18" s="12"/>
      <c r="L18" s="6">
        <f t="shared" ref="L18" si="76">B18+G18</f>
        <v>121585.7</v>
      </c>
      <c r="M18" s="6">
        <f t="shared" ref="M18" si="77">C18+H18</f>
        <v>-1575</v>
      </c>
      <c r="N18" s="6">
        <f t="shared" ref="N18" si="78">D18+I18</f>
        <v>-94962.849999999991</v>
      </c>
      <c r="O18" s="6">
        <f t="shared" ref="O18" si="79">E18+J18</f>
        <v>25047.850000000006</v>
      </c>
      <c r="P18" s="6"/>
      <c r="Q18" s="6">
        <f t="shared" ref="Q18" si="80">ROUND(O18*0.1,2)</f>
        <v>2504.79</v>
      </c>
      <c r="R18" s="6">
        <f t="shared" ref="R18" si="81">ROUND(Q18*0.15,2)</f>
        <v>375.72</v>
      </c>
      <c r="S18" s="6">
        <f t="shared" ref="S18" si="82">ROUND(Q18*0.85,2)</f>
        <v>2129.0700000000002</v>
      </c>
    </row>
    <row r="19" spans="1:19" ht="15" customHeight="1" x14ac:dyDescent="0.25">
      <c r="A19" s="20">
        <f t="shared" si="14"/>
        <v>45549</v>
      </c>
      <c r="B19" s="6">
        <v>154831.35</v>
      </c>
      <c r="C19" s="6">
        <v>-1982</v>
      </c>
      <c r="D19" s="6">
        <v>-106819.11</v>
      </c>
      <c r="E19" s="6">
        <f t="shared" ref="E19" si="83">SUM(B19:D19)</f>
        <v>46030.240000000005</v>
      </c>
      <c r="F19" s="12"/>
      <c r="G19" s="6">
        <v>0</v>
      </c>
      <c r="H19" s="6">
        <v>0</v>
      </c>
      <c r="I19" s="6">
        <v>0</v>
      </c>
      <c r="J19" s="6">
        <f t="shared" ref="J19" si="84">SUM(G19:I19)</f>
        <v>0</v>
      </c>
      <c r="K19" s="12"/>
      <c r="L19" s="6">
        <f t="shared" ref="L19" si="85">B19+G19</f>
        <v>154831.35</v>
      </c>
      <c r="M19" s="6">
        <f t="shared" ref="M19" si="86">C19+H19</f>
        <v>-1982</v>
      </c>
      <c r="N19" s="6">
        <f t="shared" ref="N19" si="87">D19+I19</f>
        <v>-106819.11</v>
      </c>
      <c r="O19" s="6">
        <f t="shared" ref="O19" si="88">E19+J19</f>
        <v>46030.240000000005</v>
      </c>
      <c r="P19" s="6"/>
      <c r="Q19" s="6">
        <f t="shared" ref="Q19" si="89">ROUND(O19*0.1,2)</f>
        <v>4603.0200000000004</v>
      </c>
      <c r="R19" s="6">
        <f t="shared" ref="R19" si="90">ROUND(Q19*0.15,2)</f>
        <v>690.45</v>
      </c>
      <c r="S19" s="6">
        <f t="shared" ref="S19" si="91">ROUND(Q19*0.85,2)</f>
        <v>3912.57</v>
      </c>
    </row>
    <row r="20" spans="1:19" ht="15" customHeight="1" x14ac:dyDescent="0.25">
      <c r="A20" s="20">
        <f t="shared" si="14"/>
        <v>45556</v>
      </c>
      <c r="B20" s="6">
        <v>212107.65000000002</v>
      </c>
      <c r="C20" s="6">
        <v>-2093</v>
      </c>
      <c r="D20" s="6">
        <v>-176807.82000000004</v>
      </c>
      <c r="E20" s="6">
        <f t="shared" ref="E20" si="92">SUM(B20:D20)</f>
        <v>33206.829999999987</v>
      </c>
      <c r="F20" s="12"/>
      <c r="G20" s="6">
        <v>0</v>
      </c>
      <c r="H20" s="6">
        <v>0</v>
      </c>
      <c r="I20" s="6">
        <v>0</v>
      </c>
      <c r="J20" s="6">
        <f t="shared" ref="J20" si="93">SUM(G20:I20)</f>
        <v>0</v>
      </c>
      <c r="K20" s="12"/>
      <c r="L20" s="6">
        <f t="shared" ref="L20" si="94">B20+G20</f>
        <v>212107.65000000002</v>
      </c>
      <c r="M20" s="6">
        <f t="shared" ref="M20" si="95">C20+H20</f>
        <v>-2093</v>
      </c>
      <c r="N20" s="6">
        <f t="shared" ref="N20" si="96">D20+I20</f>
        <v>-176807.82000000004</v>
      </c>
      <c r="O20" s="6">
        <f t="shared" ref="O20" si="97">E20+J20</f>
        <v>33206.829999999987</v>
      </c>
      <c r="P20" s="6"/>
      <c r="Q20" s="6">
        <f t="shared" ref="Q20" si="98">ROUND(O20*0.1,2)</f>
        <v>3320.68</v>
      </c>
      <c r="R20" s="6">
        <f t="shared" ref="R20" si="99">ROUND(Q20*0.15,2)</f>
        <v>498.1</v>
      </c>
      <c r="S20" s="6">
        <f t="shared" ref="S20" si="100">ROUND(Q20*0.85,2)</f>
        <v>2822.58</v>
      </c>
    </row>
    <row r="21" spans="1:19" ht="15" customHeight="1" x14ac:dyDescent="0.25">
      <c r="A21" s="20">
        <f t="shared" si="14"/>
        <v>45563</v>
      </c>
      <c r="B21" s="6">
        <v>313864.85000000003</v>
      </c>
      <c r="C21" s="6">
        <v>-2615</v>
      </c>
      <c r="D21" s="6">
        <v>-306848.97000000003</v>
      </c>
      <c r="E21" s="6">
        <f t="shared" ref="E21" si="101">SUM(B21:D21)</f>
        <v>4400.8800000000047</v>
      </c>
      <c r="F21" s="12"/>
      <c r="G21" s="6">
        <v>0</v>
      </c>
      <c r="H21" s="6">
        <v>0</v>
      </c>
      <c r="I21" s="6">
        <v>0</v>
      </c>
      <c r="J21" s="6">
        <f t="shared" ref="J21" si="102">SUM(G21:I21)</f>
        <v>0</v>
      </c>
      <c r="K21" s="12"/>
      <c r="L21" s="6">
        <f t="shared" ref="L21" si="103">B21+G21</f>
        <v>313864.85000000003</v>
      </c>
      <c r="M21" s="6">
        <f t="shared" ref="M21" si="104">C21+H21</f>
        <v>-2615</v>
      </c>
      <c r="N21" s="6">
        <f t="shared" ref="N21" si="105">D21+I21</f>
        <v>-306848.97000000003</v>
      </c>
      <c r="O21" s="6">
        <f t="shared" ref="O21" si="106">E21+J21</f>
        <v>4400.8800000000047</v>
      </c>
      <c r="P21" s="6"/>
      <c r="Q21" s="6">
        <f t="shared" ref="Q21" si="107">ROUND(O21*0.1,2)</f>
        <v>440.09</v>
      </c>
      <c r="R21" s="6">
        <f t="shared" ref="R21" si="108">ROUND(Q21*0.15,2)</f>
        <v>66.010000000000005</v>
      </c>
      <c r="S21" s="6">
        <f t="shared" ref="S21" si="109">ROUND(Q21*0.85,2)</f>
        <v>374.08</v>
      </c>
    </row>
    <row r="22" spans="1:19" ht="15" customHeight="1" x14ac:dyDescent="0.25">
      <c r="A22" s="20">
        <f t="shared" si="14"/>
        <v>45570</v>
      </c>
      <c r="B22" s="6">
        <v>270413.7</v>
      </c>
      <c r="C22" s="6">
        <v>-2742</v>
      </c>
      <c r="D22" s="6">
        <v>-237713.2</v>
      </c>
      <c r="E22" s="6">
        <f t="shared" ref="E22" si="110">SUM(B22:D22)</f>
        <v>29958.5</v>
      </c>
      <c r="F22" s="12"/>
      <c r="G22" s="6">
        <v>0</v>
      </c>
      <c r="H22" s="6">
        <v>0</v>
      </c>
      <c r="I22" s="6">
        <v>0</v>
      </c>
      <c r="J22" s="6">
        <f t="shared" ref="J22" si="111">SUM(G22:I22)</f>
        <v>0</v>
      </c>
      <c r="K22" s="12"/>
      <c r="L22" s="6">
        <f t="shared" ref="L22" si="112">B22+G22</f>
        <v>270413.7</v>
      </c>
      <c r="M22" s="6">
        <f t="shared" ref="M22" si="113">C22+H22</f>
        <v>-2742</v>
      </c>
      <c r="N22" s="6">
        <f t="shared" ref="N22" si="114">D22+I22</f>
        <v>-237713.2</v>
      </c>
      <c r="O22" s="6">
        <f t="shared" ref="O22" si="115">E22+J22</f>
        <v>29958.5</v>
      </c>
      <c r="P22" s="6"/>
      <c r="Q22" s="6">
        <f t="shared" ref="Q22" si="116">ROUND(O22*0.1,2)</f>
        <v>2995.85</v>
      </c>
      <c r="R22" s="6">
        <f t="shared" ref="R22" si="117">ROUND(Q22*0.15,2)</f>
        <v>449.38</v>
      </c>
      <c r="S22" s="6">
        <f t="shared" ref="S22" si="118">ROUND(Q22*0.85,2)</f>
        <v>2546.4699999999998</v>
      </c>
    </row>
    <row r="23" spans="1:19" ht="15" customHeight="1" x14ac:dyDescent="0.25">
      <c r="A23" s="20">
        <f t="shared" si="14"/>
        <v>45577</v>
      </c>
      <c r="B23" s="6">
        <v>278899.7</v>
      </c>
      <c r="C23" s="6">
        <v>-5219</v>
      </c>
      <c r="D23" s="6">
        <v>-235398.08000000002</v>
      </c>
      <c r="E23" s="6">
        <f t="shared" ref="E23" si="119">SUM(B23:D23)</f>
        <v>38282.619999999995</v>
      </c>
      <c r="F23" s="12"/>
      <c r="G23" s="6">
        <v>0</v>
      </c>
      <c r="H23" s="6">
        <v>0</v>
      </c>
      <c r="I23" s="6">
        <v>0</v>
      </c>
      <c r="J23" s="6">
        <f t="shared" ref="J23" si="120">SUM(G23:I23)</f>
        <v>0</v>
      </c>
      <c r="K23" s="12"/>
      <c r="L23" s="6">
        <f t="shared" ref="L23" si="121">B23+G23</f>
        <v>278899.7</v>
      </c>
      <c r="M23" s="6">
        <f t="shared" ref="M23" si="122">C23+H23</f>
        <v>-5219</v>
      </c>
      <c r="N23" s="6">
        <f t="shared" ref="N23" si="123">D23+I23</f>
        <v>-235398.08000000002</v>
      </c>
      <c r="O23" s="6">
        <f t="shared" ref="O23" si="124">E23+J23</f>
        <v>38282.619999999995</v>
      </c>
      <c r="P23" s="6"/>
      <c r="Q23" s="6">
        <f t="shared" ref="Q23" si="125">ROUND(O23*0.1,2)</f>
        <v>3828.26</v>
      </c>
      <c r="R23" s="6">
        <f t="shared" ref="R23" si="126">ROUND(Q23*0.15,2)</f>
        <v>574.24</v>
      </c>
      <c r="S23" s="6">
        <f t="shared" ref="S23" si="127">ROUND(Q23*0.85,2)</f>
        <v>3254.02</v>
      </c>
    </row>
    <row r="24" spans="1:19" ht="15" customHeight="1" x14ac:dyDescent="0.25">
      <c r="A24" s="20">
        <f t="shared" si="14"/>
        <v>45584</v>
      </c>
      <c r="B24" s="6">
        <v>246991.84999999998</v>
      </c>
      <c r="C24" s="6">
        <v>-4331</v>
      </c>
      <c r="D24" s="6">
        <v>-223577.75000000003</v>
      </c>
      <c r="E24" s="6">
        <f t="shared" ref="E24" si="128">SUM(B24:D24)</f>
        <v>19083.099999999948</v>
      </c>
      <c r="F24" s="12"/>
      <c r="G24" s="6">
        <v>0</v>
      </c>
      <c r="H24" s="6">
        <v>0</v>
      </c>
      <c r="I24" s="6">
        <v>0</v>
      </c>
      <c r="J24" s="6">
        <f t="shared" ref="J24" si="129">SUM(G24:I24)</f>
        <v>0</v>
      </c>
      <c r="K24" s="12"/>
      <c r="L24" s="6">
        <f t="shared" ref="L24" si="130">B24+G24</f>
        <v>246991.84999999998</v>
      </c>
      <c r="M24" s="6">
        <f t="shared" ref="M24" si="131">C24+H24</f>
        <v>-4331</v>
      </c>
      <c r="N24" s="6">
        <f t="shared" ref="N24" si="132">D24+I24</f>
        <v>-223577.75000000003</v>
      </c>
      <c r="O24" s="6">
        <f t="shared" ref="O24" si="133">E24+J24</f>
        <v>19083.099999999948</v>
      </c>
      <c r="P24" s="6"/>
      <c r="Q24" s="6">
        <f t="shared" ref="Q24" si="134">ROUND(O24*0.1,2)</f>
        <v>1908.31</v>
      </c>
      <c r="R24" s="6">
        <f t="shared" ref="R24" si="135">ROUND(Q24*0.15,2)</f>
        <v>286.25</v>
      </c>
      <c r="S24" s="6">
        <f t="shared" ref="S24" si="136">ROUND(Q24*0.85,2)</f>
        <v>1622.06</v>
      </c>
    </row>
    <row r="25" spans="1:19" ht="15" customHeight="1" x14ac:dyDescent="0.25">
      <c r="A25" s="20">
        <f t="shared" si="14"/>
        <v>45591</v>
      </c>
      <c r="B25" s="6">
        <v>203853.25</v>
      </c>
      <c r="C25" s="6">
        <v>-2625</v>
      </c>
      <c r="D25" s="6">
        <v>-178086.39</v>
      </c>
      <c r="E25" s="6">
        <f t="shared" ref="E25" si="137">SUM(B25:D25)</f>
        <v>23141.859999999986</v>
      </c>
      <c r="F25" s="12"/>
      <c r="G25" s="6">
        <v>0</v>
      </c>
      <c r="H25" s="6">
        <v>0</v>
      </c>
      <c r="I25" s="6">
        <v>0</v>
      </c>
      <c r="J25" s="6">
        <f t="shared" ref="J25" si="138">SUM(G25:I25)</f>
        <v>0</v>
      </c>
      <c r="K25" s="12"/>
      <c r="L25" s="6">
        <f t="shared" ref="L25" si="139">B25+G25</f>
        <v>203853.25</v>
      </c>
      <c r="M25" s="6">
        <f t="shared" ref="M25" si="140">C25+H25</f>
        <v>-2625</v>
      </c>
      <c r="N25" s="6">
        <f t="shared" ref="N25" si="141">D25+I25</f>
        <v>-178086.39</v>
      </c>
      <c r="O25" s="6">
        <f t="shared" ref="O25" si="142">E25+J25</f>
        <v>23141.859999999986</v>
      </c>
      <c r="P25" s="6"/>
      <c r="Q25" s="6">
        <f t="shared" ref="Q25" si="143">ROUND(O25*0.1,2)</f>
        <v>2314.19</v>
      </c>
      <c r="R25" s="6">
        <f t="shared" ref="R25" si="144">ROUND(Q25*0.15,2)</f>
        <v>347.13</v>
      </c>
      <c r="S25" s="6">
        <f t="shared" ref="S25" si="145">ROUND(Q25*0.85,2)</f>
        <v>1967.06</v>
      </c>
    </row>
    <row r="26" spans="1:19" ht="15" customHeight="1" x14ac:dyDescent="0.25">
      <c r="A26" s="20">
        <f t="shared" si="14"/>
        <v>45598</v>
      </c>
      <c r="B26" s="6">
        <v>228924.69999999998</v>
      </c>
      <c r="C26" s="6">
        <v>-576</v>
      </c>
      <c r="D26" s="6">
        <v>-208541.44</v>
      </c>
      <c r="E26" s="6">
        <f t="shared" ref="E26" si="146">SUM(B26:D26)</f>
        <v>19807.25999999998</v>
      </c>
      <c r="F26" s="12"/>
      <c r="G26" s="6">
        <v>0</v>
      </c>
      <c r="H26" s="6">
        <v>0</v>
      </c>
      <c r="I26" s="6">
        <v>0</v>
      </c>
      <c r="J26" s="6">
        <f t="shared" ref="J26" si="147">SUM(G26:I26)</f>
        <v>0</v>
      </c>
      <c r="K26" s="12"/>
      <c r="L26" s="6">
        <f t="shared" ref="L26" si="148">B26+G26</f>
        <v>228924.69999999998</v>
      </c>
      <c r="M26" s="6">
        <f t="shared" ref="M26" si="149">C26+H26</f>
        <v>-576</v>
      </c>
      <c r="N26" s="6">
        <f t="shared" ref="N26" si="150">D26+I26</f>
        <v>-208541.44</v>
      </c>
      <c r="O26" s="6">
        <f t="shared" ref="O26" si="151">E26+J26</f>
        <v>19807.25999999998</v>
      </c>
      <c r="P26" s="6"/>
      <c r="Q26" s="6">
        <f t="shared" ref="Q26" si="152">ROUND(O26*0.1,2)</f>
        <v>1980.73</v>
      </c>
      <c r="R26" s="6">
        <f t="shared" ref="R26" si="153">ROUND(Q26*0.15,2)</f>
        <v>297.11</v>
      </c>
      <c r="S26" s="6">
        <f t="shared" ref="S26" si="154">ROUND(Q26*0.85,2)</f>
        <v>1683.62</v>
      </c>
    </row>
    <row r="27" spans="1:19" ht="15" customHeight="1" x14ac:dyDescent="0.25">
      <c r="A27" s="20">
        <f t="shared" si="14"/>
        <v>45605</v>
      </c>
      <c r="B27" s="6">
        <v>273934.5</v>
      </c>
      <c r="C27" s="6">
        <v>-1069</v>
      </c>
      <c r="D27" s="6">
        <v>-245023.66999999998</v>
      </c>
      <c r="E27" s="6">
        <f t="shared" ref="E27" si="155">SUM(B27:D27)</f>
        <v>27841.830000000016</v>
      </c>
      <c r="F27" s="12"/>
      <c r="G27" s="6">
        <v>0</v>
      </c>
      <c r="H27" s="6">
        <v>0</v>
      </c>
      <c r="I27" s="6">
        <v>0</v>
      </c>
      <c r="J27" s="6">
        <f t="shared" ref="J27" si="156">SUM(G27:I27)</f>
        <v>0</v>
      </c>
      <c r="K27" s="12"/>
      <c r="L27" s="6">
        <f t="shared" ref="L27" si="157">B27+G27</f>
        <v>273934.5</v>
      </c>
      <c r="M27" s="6">
        <f t="shared" ref="M27" si="158">C27+H27</f>
        <v>-1069</v>
      </c>
      <c r="N27" s="6">
        <f t="shared" ref="N27" si="159">D27+I27</f>
        <v>-245023.66999999998</v>
      </c>
      <c r="O27" s="6">
        <f t="shared" ref="O27" si="160">E27+J27</f>
        <v>27841.830000000016</v>
      </c>
      <c r="P27" s="6"/>
      <c r="Q27" s="6">
        <f t="shared" ref="Q27" si="161">ROUND(O27*0.1,2)</f>
        <v>2784.18</v>
      </c>
      <c r="R27" s="6">
        <f t="shared" ref="R27" si="162">ROUND(Q27*0.15,2)</f>
        <v>417.63</v>
      </c>
      <c r="S27" s="6">
        <f t="shared" ref="S27" si="163">ROUND(Q27*0.85,2)</f>
        <v>2366.5500000000002</v>
      </c>
    </row>
    <row r="28" spans="1:19" ht="15" customHeight="1" x14ac:dyDescent="0.25">
      <c r="A28" s="20">
        <f t="shared" si="14"/>
        <v>45612</v>
      </c>
      <c r="B28" s="6">
        <v>192593.25</v>
      </c>
      <c r="C28" s="6">
        <v>-1255</v>
      </c>
      <c r="D28" s="6">
        <v>-177959.9</v>
      </c>
      <c r="E28" s="6">
        <f t="shared" ref="E28" si="164">SUM(B28:D28)</f>
        <v>13378.350000000006</v>
      </c>
      <c r="F28" s="12"/>
      <c r="G28" s="6">
        <v>0</v>
      </c>
      <c r="H28" s="6">
        <v>0</v>
      </c>
      <c r="I28" s="6">
        <v>0</v>
      </c>
      <c r="J28" s="6">
        <f t="shared" ref="J28" si="165">SUM(G28:I28)</f>
        <v>0</v>
      </c>
      <c r="K28" s="12"/>
      <c r="L28" s="6">
        <f t="shared" ref="L28" si="166">B28+G28</f>
        <v>192593.25</v>
      </c>
      <c r="M28" s="6">
        <f t="shared" ref="M28" si="167">C28+H28</f>
        <v>-1255</v>
      </c>
      <c r="N28" s="6">
        <f t="shared" ref="N28" si="168">D28+I28</f>
        <v>-177959.9</v>
      </c>
      <c r="O28" s="6">
        <f t="shared" ref="O28" si="169">E28+J28</f>
        <v>13378.350000000006</v>
      </c>
      <c r="P28" s="6"/>
      <c r="Q28" s="6">
        <f t="shared" ref="Q28" si="170">ROUND(O28*0.1,2)</f>
        <v>1337.84</v>
      </c>
      <c r="R28" s="6">
        <f t="shared" ref="R28" si="171">ROUND(Q28*0.15,2)</f>
        <v>200.68</v>
      </c>
      <c r="S28" s="6">
        <f t="shared" ref="S28" si="172">ROUND(Q28*0.85,2)</f>
        <v>1137.1600000000001</v>
      </c>
    </row>
    <row r="29" spans="1:19" ht="15" customHeight="1" x14ac:dyDescent="0.25">
      <c r="A29" s="20">
        <f t="shared" si="14"/>
        <v>45619</v>
      </c>
      <c r="B29" s="6">
        <v>245182.35</v>
      </c>
      <c r="C29" s="6">
        <v>-5164</v>
      </c>
      <c r="D29" s="6">
        <v>-192369.27</v>
      </c>
      <c r="E29" s="6">
        <f t="shared" ref="E29" si="173">SUM(B29:D29)</f>
        <v>47649.080000000016</v>
      </c>
      <c r="F29" s="12"/>
      <c r="G29" s="6">
        <v>0</v>
      </c>
      <c r="H29" s="6">
        <v>0</v>
      </c>
      <c r="I29" s="6">
        <v>0</v>
      </c>
      <c r="J29" s="6">
        <f t="shared" ref="J29" si="174">SUM(G29:I29)</f>
        <v>0</v>
      </c>
      <c r="K29" s="12"/>
      <c r="L29" s="6">
        <f t="shared" ref="L29" si="175">B29+G29</f>
        <v>245182.35</v>
      </c>
      <c r="M29" s="6">
        <f t="shared" ref="M29" si="176">C29+H29</f>
        <v>-5164</v>
      </c>
      <c r="N29" s="6">
        <f t="shared" ref="N29" si="177">D29+I29</f>
        <v>-192369.27</v>
      </c>
      <c r="O29" s="6">
        <f t="shared" ref="O29" si="178">E29+J29</f>
        <v>47649.080000000016</v>
      </c>
      <c r="P29" s="6"/>
      <c r="Q29" s="6">
        <f t="shared" ref="Q29" si="179">ROUND(O29*0.1,2)</f>
        <v>4764.91</v>
      </c>
      <c r="R29" s="6">
        <f t="shared" ref="R29" si="180">ROUND(Q29*0.15,2)</f>
        <v>714.74</v>
      </c>
      <c r="S29" s="6">
        <f t="shared" ref="S29" si="181">ROUND(Q29*0.85,2)</f>
        <v>4050.17</v>
      </c>
    </row>
    <row r="30" spans="1:19" ht="15" customHeight="1" x14ac:dyDescent="0.25">
      <c r="A30" s="20">
        <f t="shared" si="14"/>
        <v>45626</v>
      </c>
      <c r="B30" s="6">
        <v>341595</v>
      </c>
      <c r="C30" s="6">
        <v>-2850</v>
      </c>
      <c r="D30" s="6">
        <v>-321656.94</v>
      </c>
      <c r="E30" s="6">
        <f t="shared" ref="E30" si="182">SUM(B30:D30)</f>
        <v>17088.059999999998</v>
      </c>
      <c r="F30" s="12"/>
      <c r="G30" s="6">
        <v>0</v>
      </c>
      <c r="H30" s="6">
        <v>0</v>
      </c>
      <c r="I30" s="6">
        <v>0</v>
      </c>
      <c r="J30" s="6">
        <f t="shared" ref="J30" si="183">SUM(G30:I30)</f>
        <v>0</v>
      </c>
      <c r="K30" s="12"/>
      <c r="L30" s="6">
        <f t="shared" ref="L30" si="184">B30+G30</f>
        <v>341595</v>
      </c>
      <c r="M30" s="6">
        <f t="shared" ref="M30" si="185">C30+H30</f>
        <v>-2850</v>
      </c>
      <c r="N30" s="6">
        <f t="shared" ref="N30" si="186">D30+I30</f>
        <v>-321656.94</v>
      </c>
      <c r="O30" s="6">
        <f t="shared" ref="O30" si="187">E30+J30</f>
        <v>17088.059999999998</v>
      </c>
      <c r="P30" s="6"/>
      <c r="Q30" s="6">
        <f t="shared" ref="Q30" si="188">ROUND(O30*0.1,2)</f>
        <v>1708.81</v>
      </c>
      <c r="R30" s="6">
        <f t="shared" ref="R30" si="189">ROUND(Q30*0.15,2)</f>
        <v>256.32</v>
      </c>
      <c r="S30" s="6">
        <f t="shared" ref="S30" si="190">ROUND(Q30*0.85,2)</f>
        <v>1452.49</v>
      </c>
    </row>
    <row r="31" spans="1:19" ht="15" customHeight="1" x14ac:dyDescent="0.25">
      <c r="A31" s="20">
        <f t="shared" si="14"/>
        <v>45633</v>
      </c>
      <c r="B31" s="6">
        <v>189431</v>
      </c>
      <c r="C31" s="6">
        <v>-3279</v>
      </c>
      <c r="D31" s="6">
        <v>-167560.45000000001</v>
      </c>
      <c r="E31" s="6">
        <f t="shared" ref="E31" si="191">SUM(B31:D31)</f>
        <v>18591.549999999988</v>
      </c>
      <c r="F31" s="12"/>
      <c r="G31" s="6">
        <v>0</v>
      </c>
      <c r="H31" s="6">
        <v>0</v>
      </c>
      <c r="I31" s="6">
        <v>0</v>
      </c>
      <c r="J31" s="6">
        <f t="shared" ref="J31" si="192">SUM(G31:I31)</f>
        <v>0</v>
      </c>
      <c r="K31" s="12"/>
      <c r="L31" s="6">
        <f t="shared" ref="L31" si="193">B31+G31</f>
        <v>189431</v>
      </c>
      <c r="M31" s="6">
        <f t="shared" ref="M31" si="194">C31+H31</f>
        <v>-3279</v>
      </c>
      <c r="N31" s="6">
        <f t="shared" ref="N31" si="195">D31+I31</f>
        <v>-167560.45000000001</v>
      </c>
      <c r="O31" s="6">
        <f t="shared" ref="O31" si="196">E31+J31</f>
        <v>18591.549999999988</v>
      </c>
      <c r="P31" s="6"/>
      <c r="Q31" s="6">
        <f t="shared" ref="Q31" si="197">ROUND(O31*0.1,2)</f>
        <v>1859.16</v>
      </c>
      <c r="R31" s="6">
        <f t="shared" ref="R31" si="198">ROUND(Q31*0.15,2)</f>
        <v>278.87</v>
      </c>
      <c r="S31" s="6">
        <f t="shared" ref="S31" si="199">ROUND(Q31*0.85,2)</f>
        <v>1580.29</v>
      </c>
    </row>
    <row r="32" spans="1:19" ht="15" customHeight="1" x14ac:dyDescent="0.25">
      <c r="A32" s="20">
        <f t="shared" si="14"/>
        <v>45640</v>
      </c>
      <c r="B32" s="6">
        <v>119010.54999999999</v>
      </c>
      <c r="C32" s="6">
        <v>-300</v>
      </c>
      <c r="D32" s="6">
        <v>-108192.07999999999</v>
      </c>
      <c r="E32" s="6">
        <f t="shared" ref="E32" si="200">SUM(B32:D32)</f>
        <v>10518.470000000001</v>
      </c>
      <c r="F32" s="12"/>
      <c r="G32" s="6">
        <v>0</v>
      </c>
      <c r="H32" s="6">
        <v>0</v>
      </c>
      <c r="I32" s="6">
        <v>0</v>
      </c>
      <c r="J32" s="6">
        <f t="shared" ref="J32" si="201">SUM(G32:I32)</f>
        <v>0</v>
      </c>
      <c r="K32" s="12"/>
      <c r="L32" s="6">
        <f t="shared" ref="L32" si="202">B32+G32</f>
        <v>119010.54999999999</v>
      </c>
      <c r="M32" s="6">
        <f t="shared" ref="M32" si="203">C32+H32</f>
        <v>-300</v>
      </c>
      <c r="N32" s="6">
        <f t="shared" ref="N32" si="204">D32+I32</f>
        <v>-108192.07999999999</v>
      </c>
      <c r="O32" s="6">
        <f t="shared" ref="O32" si="205">E32+J32</f>
        <v>10518.470000000001</v>
      </c>
      <c r="P32" s="6"/>
      <c r="Q32" s="6">
        <f t="shared" ref="Q32" si="206">ROUND(O32*0.1,2)</f>
        <v>1051.8499999999999</v>
      </c>
      <c r="R32" s="6">
        <f t="shared" ref="R32" si="207">ROUND(Q32*0.15,2)</f>
        <v>157.78</v>
      </c>
      <c r="S32" s="6">
        <f t="shared" ref="S32" si="208">ROUND(Q32*0.85,2)</f>
        <v>894.07</v>
      </c>
    </row>
    <row r="33" spans="1:19" ht="15" customHeight="1" x14ac:dyDescent="0.25">
      <c r="A33" s="20">
        <f t="shared" si="14"/>
        <v>45647</v>
      </c>
      <c r="B33" s="6">
        <v>230236.75</v>
      </c>
      <c r="C33" s="6">
        <v>-616</v>
      </c>
      <c r="D33" s="6">
        <v>-196025.69</v>
      </c>
      <c r="E33" s="6">
        <f t="shared" ref="E33" si="209">SUM(B33:D33)</f>
        <v>33595.06</v>
      </c>
      <c r="F33" s="12"/>
      <c r="G33" s="6">
        <v>0</v>
      </c>
      <c r="H33" s="6">
        <v>0</v>
      </c>
      <c r="I33" s="6">
        <v>0</v>
      </c>
      <c r="J33" s="6">
        <f t="shared" ref="J33" si="210">SUM(G33:I33)</f>
        <v>0</v>
      </c>
      <c r="K33" s="12"/>
      <c r="L33" s="6">
        <f t="shared" ref="L33" si="211">B33+G33</f>
        <v>230236.75</v>
      </c>
      <c r="M33" s="6">
        <f t="shared" ref="M33" si="212">C33+H33</f>
        <v>-616</v>
      </c>
      <c r="N33" s="6">
        <f t="shared" ref="N33" si="213">D33+I33</f>
        <v>-196025.69</v>
      </c>
      <c r="O33" s="6">
        <f t="shared" ref="O33" si="214">E33+J33</f>
        <v>33595.06</v>
      </c>
      <c r="P33" s="6"/>
      <c r="Q33" s="6">
        <f t="shared" ref="Q33" si="215">ROUND(O33*0.1,2)</f>
        <v>3359.51</v>
      </c>
      <c r="R33" s="6">
        <f t="shared" ref="R33" si="216">ROUND(Q33*0.15,2)</f>
        <v>503.93</v>
      </c>
      <c r="S33" s="6">
        <f t="shared" ref="S33" si="217">ROUND(Q33*0.85,2)</f>
        <v>2855.58</v>
      </c>
    </row>
    <row r="34" spans="1:19" ht="15" customHeight="1" x14ac:dyDescent="0.25">
      <c r="A34" s="20">
        <f t="shared" si="14"/>
        <v>45654</v>
      </c>
      <c r="B34" s="6">
        <v>275878.95</v>
      </c>
      <c r="C34" s="6">
        <v>-1935</v>
      </c>
      <c r="D34" s="6">
        <v>-338900.87</v>
      </c>
      <c r="E34" s="6">
        <f t="shared" ref="E34" si="218">SUM(B34:D34)</f>
        <v>-64956.919999999984</v>
      </c>
      <c r="F34" s="12"/>
      <c r="G34" s="6">
        <v>0</v>
      </c>
      <c r="H34" s="6">
        <v>0</v>
      </c>
      <c r="I34" s="6">
        <v>0</v>
      </c>
      <c r="J34" s="6">
        <f t="shared" ref="J34" si="219">SUM(G34:I34)</f>
        <v>0</v>
      </c>
      <c r="K34" s="12"/>
      <c r="L34" s="6">
        <f t="shared" ref="L34" si="220">B34+G34</f>
        <v>275878.95</v>
      </c>
      <c r="M34" s="6">
        <f t="shared" ref="M34" si="221">C34+H34</f>
        <v>-1935</v>
      </c>
      <c r="N34" s="6">
        <f t="shared" ref="N34" si="222">D34+I34</f>
        <v>-338900.87</v>
      </c>
      <c r="O34" s="6">
        <f t="shared" ref="O34" si="223">E34+J34</f>
        <v>-64956.919999999984</v>
      </c>
      <c r="P34" s="6"/>
      <c r="Q34" s="6">
        <f t="shared" ref="Q34" si="224">ROUND(O34*0.1,2)</f>
        <v>-6495.69</v>
      </c>
      <c r="R34" s="6">
        <f t="shared" ref="R34" si="225">ROUND(Q34*0.15,2)</f>
        <v>-974.35</v>
      </c>
      <c r="S34" s="6">
        <f t="shared" ref="S34" si="226">ROUND(Q34*0.85,2)</f>
        <v>-5521.34</v>
      </c>
    </row>
    <row r="35" spans="1:19" ht="15" customHeight="1" x14ac:dyDescent="0.25">
      <c r="A35" s="20">
        <f t="shared" si="14"/>
        <v>45661</v>
      </c>
      <c r="B35" s="6">
        <v>388889.8</v>
      </c>
      <c r="C35" s="6">
        <v>-802</v>
      </c>
      <c r="D35" s="6">
        <v>-380579.08999999997</v>
      </c>
      <c r="E35" s="6">
        <f t="shared" ref="E35" si="227">SUM(B35:D35)</f>
        <v>7508.710000000021</v>
      </c>
      <c r="F35" s="12"/>
      <c r="G35" s="6">
        <v>0</v>
      </c>
      <c r="H35" s="6">
        <v>0</v>
      </c>
      <c r="I35" s="6">
        <v>0</v>
      </c>
      <c r="J35" s="6">
        <f t="shared" ref="J35" si="228">SUM(G35:I35)</f>
        <v>0</v>
      </c>
      <c r="K35" s="12"/>
      <c r="L35" s="6">
        <f t="shared" ref="L35" si="229">B35+G35</f>
        <v>388889.8</v>
      </c>
      <c r="M35" s="6">
        <f t="shared" ref="M35" si="230">C35+H35</f>
        <v>-802</v>
      </c>
      <c r="N35" s="6">
        <f t="shared" ref="N35" si="231">D35+I35</f>
        <v>-380579.08999999997</v>
      </c>
      <c r="O35" s="6">
        <f t="shared" ref="O35" si="232">E35+J35</f>
        <v>7508.710000000021</v>
      </c>
      <c r="P35" s="6"/>
      <c r="Q35" s="6">
        <f t="shared" ref="Q35" si="233">ROUND(O35*0.1,2)</f>
        <v>750.87</v>
      </c>
      <c r="R35" s="6">
        <f t="shared" ref="R35" si="234">ROUND(Q35*0.15,2)</f>
        <v>112.63</v>
      </c>
      <c r="S35" s="6">
        <f t="shared" ref="S35" si="235">ROUND(Q35*0.85,2)</f>
        <v>638.24</v>
      </c>
    </row>
    <row r="36" spans="1:19" ht="15" customHeight="1" x14ac:dyDescent="0.25">
      <c r="A36" s="20">
        <f t="shared" si="14"/>
        <v>45668</v>
      </c>
      <c r="B36" s="6">
        <v>183960.2</v>
      </c>
      <c r="C36" s="6">
        <v>-440</v>
      </c>
      <c r="D36" s="6">
        <v>-195589.5</v>
      </c>
      <c r="E36" s="6">
        <f t="shared" ref="E36" si="236">SUM(B36:D36)</f>
        <v>-12069.299999999988</v>
      </c>
      <c r="F36" s="12"/>
      <c r="G36" s="6">
        <v>0</v>
      </c>
      <c r="H36" s="6">
        <v>0</v>
      </c>
      <c r="I36" s="6">
        <v>0</v>
      </c>
      <c r="J36" s="6">
        <f t="shared" ref="J36" si="237">SUM(G36:I36)</f>
        <v>0</v>
      </c>
      <c r="K36" s="12"/>
      <c r="L36" s="6">
        <f t="shared" ref="L36" si="238">B36+G36</f>
        <v>183960.2</v>
      </c>
      <c r="M36" s="6">
        <f t="shared" ref="M36" si="239">C36+H36</f>
        <v>-440</v>
      </c>
      <c r="N36" s="6">
        <f t="shared" ref="N36" si="240">D36+I36</f>
        <v>-195589.5</v>
      </c>
      <c r="O36" s="6">
        <f t="shared" ref="O36" si="241">E36+J36</f>
        <v>-12069.299999999988</v>
      </c>
      <c r="P36" s="6"/>
      <c r="Q36" s="6">
        <f t="shared" ref="Q36" si="242">ROUND(O36*0.1,2)</f>
        <v>-1206.93</v>
      </c>
      <c r="R36" s="6">
        <f t="shared" ref="R36" si="243">ROUND(Q36*0.15,2)</f>
        <v>-181.04</v>
      </c>
      <c r="S36" s="6">
        <f t="shared" ref="S36" si="244">ROUND(Q36*0.85,2)</f>
        <v>-1025.8900000000001</v>
      </c>
    </row>
    <row r="37" spans="1:19" ht="15" customHeight="1" x14ac:dyDescent="0.25">
      <c r="A37" s="20">
        <f t="shared" si="14"/>
        <v>45675</v>
      </c>
      <c r="B37" s="6">
        <v>170529.45</v>
      </c>
      <c r="C37" s="6">
        <v>-525</v>
      </c>
      <c r="D37" s="6">
        <v>-141075.74</v>
      </c>
      <c r="E37" s="6">
        <f t="shared" ref="E37" si="245">SUM(B37:D37)</f>
        <v>28928.710000000021</v>
      </c>
      <c r="F37" s="12"/>
      <c r="G37" s="6">
        <v>0</v>
      </c>
      <c r="H37" s="6">
        <v>0</v>
      </c>
      <c r="I37" s="6">
        <v>0</v>
      </c>
      <c r="J37" s="6">
        <f t="shared" ref="J37" si="246">SUM(G37:I37)</f>
        <v>0</v>
      </c>
      <c r="K37" s="12"/>
      <c r="L37" s="6">
        <f t="shared" ref="L37" si="247">B37+G37</f>
        <v>170529.45</v>
      </c>
      <c r="M37" s="6">
        <f t="shared" ref="M37" si="248">C37+H37</f>
        <v>-525</v>
      </c>
      <c r="N37" s="6">
        <f t="shared" ref="N37" si="249">D37+I37</f>
        <v>-141075.74</v>
      </c>
      <c r="O37" s="6">
        <f t="shared" ref="O37" si="250">E37+J37</f>
        <v>28928.710000000021</v>
      </c>
      <c r="P37" s="6"/>
      <c r="Q37" s="6">
        <f t="shared" ref="Q37" si="251">ROUND(O37*0.1,2)</f>
        <v>2892.87</v>
      </c>
      <c r="R37" s="6">
        <f t="shared" ref="R37" si="252">ROUND(Q37*0.15,2)</f>
        <v>433.93</v>
      </c>
      <c r="S37" s="6">
        <f t="shared" ref="S37" si="253">ROUND(Q37*0.85,2)</f>
        <v>2458.94</v>
      </c>
    </row>
    <row r="38" spans="1:19" ht="15" customHeight="1" x14ac:dyDescent="0.25">
      <c r="A38" s="20">
        <f t="shared" si="14"/>
        <v>45682</v>
      </c>
      <c r="B38" s="6">
        <v>241278.75</v>
      </c>
      <c r="C38" s="6">
        <v>-3600</v>
      </c>
      <c r="D38" s="6">
        <v>-236367.2</v>
      </c>
      <c r="E38" s="6">
        <f t="shared" ref="E38" si="254">SUM(B38:D38)</f>
        <v>1311.5499999999884</v>
      </c>
      <c r="F38" s="12"/>
      <c r="G38" s="6">
        <v>0</v>
      </c>
      <c r="H38" s="6">
        <v>0</v>
      </c>
      <c r="I38" s="6">
        <v>0</v>
      </c>
      <c r="J38" s="6">
        <f t="shared" ref="J38" si="255">SUM(G38:I38)</f>
        <v>0</v>
      </c>
      <c r="K38" s="12"/>
      <c r="L38" s="6">
        <f t="shared" ref="L38" si="256">B38+G38</f>
        <v>241278.75</v>
      </c>
      <c r="M38" s="6">
        <f t="shared" ref="M38" si="257">C38+H38</f>
        <v>-3600</v>
      </c>
      <c r="N38" s="6">
        <f t="shared" ref="N38" si="258">D38+I38</f>
        <v>-236367.2</v>
      </c>
      <c r="O38" s="6">
        <f t="shared" ref="O38" si="259">E38+J38</f>
        <v>1311.5499999999884</v>
      </c>
      <c r="P38" s="6"/>
      <c r="Q38" s="6">
        <f t="shared" ref="Q38" si="260">ROUND(O38*0.1,2)</f>
        <v>131.15</v>
      </c>
      <c r="R38" s="6">
        <f t="shared" ref="R38" si="261">ROUND(Q38*0.15,2)</f>
        <v>19.670000000000002</v>
      </c>
      <c r="S38" s="6">
        <f t="shared" ref="S38" si="262">ROUND(Q38*0.85,2)</f>
        <v>111.48</v>
      </c>
    </row>
    <row r="39" spans="1:19" ht="15" customHeight="1" x14ac:dyDescent="0.25">
      <c r="A39" s="20">
        <f t="shared" si="14"/>
        <v>45689</v>
      </c>
      <c r="B39" s="6">
        <v>216237.30000000002</v>
      </c>
      <c r="C39" s="6">
        <v>-325</v>
      </c>
      <c r="D39" s="6">
        <v>-231145.58000000002</v>
      </c>
      <c r="E39" s="6">
        <f t="shared" ref="E39" si="263">SUM(B39:D39)</f>
        <v>-15233.279999999999</v>
      </c>
      <c r="F39" s="12"/>
      <c r="G39" s="6">
        <v>0</v>
      </c>
      <c r="H39" s="6">
        <v>0</v>
      </c>
      <c r="I39" s="6">
        <v>0</v>
      </c>
      <c r="J39" s="6">
        <f t="shared" ref="J39" si="264">SUM(G39:I39)</f>
        <v>0</v>
      </c>
      <c r="K39" s="12"/>
      <c r="L39" s="6">
        <f t="shared" ref="L39" si="265">B39+G39</f>
        <v>216237.30000000002</v>
      </c>
      <c r="M39" s="6">
        <f t="shared" ref="M39" si="266">C39+H39</f>
        <v>-325</v>
      </c>
      <c r="N39" s="6">
        <f t="shared" ref="N39" si="267">D39+I39</f>
        <v>-231145.58000000002</v>
      </c>
      <c r="O39" s="6">
        <f t="shared" ref="O39" si="268">E39+J39</f>
        <v>-15233.279999999999</v>
      </c>
      <c r="P39" s="6"/>
      <c r="Q39" s="6">
        <f t="shared" ref="Q39" si="269">ROUND(O39*0.1,2)</f>
        <v>-1523.33</v>
      </c>
      <c r="R39" s="6">
        <f t="shared" ref="R39" si="270">ROUND(Q39*0.15,2)</f>
        <v>-228.5</v>
      </c>
      <c r="S39" s="6">
        <f t="shared" ref="S39" si="271">ROUND(Q39*0.85,2)</f>
        <v>-1294.83</v>
      </c>
    </row>
    <row r="40" spans="1:19" ht="15" customHeight="1" x14ac:dyDescent="0.25">
      <c r="A40" s="20">
        <f t="shared" si="14"/>
        <v>45696</v>
      </c>
      <c r="B40" s="6">
        <v>244917.9</v>
      </c>
      <c r="C40" s="6">
        <v>-1384</v>
      </c>
      <c r="D40" s="6">
        <v>-178898.57</v>
      </c>
      <c r="E40" s="6">
        <f t="shared" ref="E40" si="272">SUM(B40:D40)</f>
        <v>64635.329999999987</v>
      </c>
      <c r="F40" s="12"/>
      <c r="G40" s="6">
        <v>0</v>
      </c>
      <c r="H40" s="6">
        <v>0</v>
      </c>
      <c r="I40" s="6">
        <v>0</v>
      </c>
      <c r="J40" s="6">
        <f t="shared" ref="J40" si="273">SUM(G40:I40)</f>
        <v>0</v>
      </c>
      <c r="K40" s="12"/>
      <c r="L40" s="6">
        <f t="shared" ref="L40" si="274">B40+G40</f>
        <v>244917.9</v>
      </c>
      <c r="M40" s="6">
        <f t="shared" ref="M40" si="275">C40+H40</f>
        <v>-1384</v>
      </c>
      <c r="N40" s="6">
        <f t="shared" ref="N40" si="276">D40+I40</f>
        <v>-178898.57</v>
      </c>
      <c r="O40" s="6">
        <f t="shared" ref="O40" si="277">E40+J40</f>
        <v>64635.329999999987</v>
      </c>
      <c r="P40" s="6"/>
      <c r="Q40" s="6">
        <f t="shared" ref="Q40" si="278">ROUND(O40*0.1,2)</f>
        <v>6463.53</v>
      </c>
      <c r="R40" s="6">
        <f t="shared" ref="R40" si="279">ROUND(Q40*0.15,2)</f>
        <v>969.53</v>
      </c>
      <c r="S40" s="6">
        <f t="shared" ref="S40" si="280">ROUND(Q40*0.85,2)</f>
        <v>5494</v>
      </c>
    </row>
    <row r="41" spans="1:19" ht="15" customHeight="1" x14ac:dyDescent="0.25">
      <c r="A41" s="20">
        <f t="shared" si="14"/>
        <v>45703</v>
      </c>
      <c r="B41" s="6">
        <v>127710</v>
      </c>
      <c r="C41" s="6">
        <v>-1685</v>
      </c>
      <c r="D41" s="6">
        <v>-176356.08000000002</v>
      </c>
      <c r="E41" s="6">
        <f t="shared" ref="E41" si="281">SUM(B41:D41)</f>
        <v>-50331.080000000016</v>
      </c>
      <c r="F41" s="12"/>
      <c r="G41" s="6">
        <v>0</v>
      </c>
      <c r="H41" s="6">
        <v>0</v>
      </c>
      <c r="I41" s="6">
        <v>0</v>
      </c>
      <c r="J41" s="6">
        <f t="shared" ref="J41" si="282">SUM(G41:I41)</f>
        <v>0</v>
      </c>
      <c r="K41" s="12"/>
      <c r="L41" s="6">
        <f t="shared" ref="L41" si="283">B41+G41</f>
        <v>127710</v>
      </c>
      <c r="M41" s="6">
        <f t="shared" ref="M41" si="284">C41+H41</f>
        <v>-1685</v>
      </c>
      <c r="N41" s="6">
        <f t="shared" ref="N41" si="285">D41+I41</f>
        <v>-176356.08000000002</v>
      </c>
      <c r="O41" s="6">
        <f t="shared" ref="O41" si="286">E41+J41</f>
        <v>-50331.080000000016</v>
      </c>
      <c r="P41" s="6"/>
      <c r="Q41" s="6">
        <f t="shared" ref="Q41" si="287">ROUND(O41*0.1,2)</f>
        <v>-5033.1099999999997</v>
      </c>
      <c r="R41" s="6">
        <f t="shared" ref="R41" si="288">ROUND(Q41*0.15,2)</f>
        <v>-754.97</v>
      </c>
      <c r="S41" s="6">
        <f t="shared" ref="S41" si="289">ROUND(Q41*0.85,2)</f>
        <v>-4278.1400000000003</v>
      </c>
    </row>
    <row r="42" spans="1:19" ht="15" customHeight="1" x14ac:dyDescent="0.25">
      <c r="A42" s="20">
        <f t="shared" si="14"/>
        <v>45710</v>
      </c>
      <c r="B42" s="6">
        <v>108349.29999999999</v>
      </c>
      <c r="C42" s="6">
        <v>-345</v>
      </c>
      <c r="D42" s="6">
        <v>-124264.46</v>
      </c>
      <c r="E42" s="6">
        <f t="shared" ref="E42" si="290">SUM(B42:D42)</f>
        <v>-16260.160000000018</v>
      </c>
      <c r="F42" s="12"/>
      <c r="G42" s="6">
        <v>0</v>
      </c>
      <c r="H42" s="6">
        <v>0</v>
      </c>
      <c r="I42" s="6">
        <v>0</v>
      </c>
      <c r="J42" s="6">
        <f t="shared" ref="J42" si="291">SUM(G42:I42)</f>
        <v>0</v>
      </c>
      <c r="K42" s="12"/>
      <c r="L42" s="6">
        <f t="shared" ref="L42" si="292">B42+G42</f>
        <v>108349.29999999999</v>
      </c>
      <c r="M42" s="6">
        <f t="shared" ref="M42" si="293">C42+H42</f>
        <v>-345</v>
      </c>
      <c r="N42" s="6">
        <f t="shared" ref="N42" si="294">D42+I42</f>
        <v>-124264.46</v>
      </c>
      <c r="O42" s="6">
        <f t="shared" ref="O42" si="295">E42+J42</f>
        <v>-16260.160000000018</v>
      </c>
      <c r="P42" s="6"/>
      <c r="Q42" s="6">
        <f t="shared" ref="Q42" si="296">ROUND(O42*0.1,2)</f>
        <v>-1626.02</v>
      </c>
      <c r="R42" s="6">
        <f t="shared" ref="R42" si="297">ROUND(Q42*0.15,2)</f>
        <v>-243.9</v>
      </c>
      <c r="S42" s="6">
        <f t="shared" ref="S42" si="298">ROUND(Q42*0.85,2)</f>
        <v>-1382.12</v>
      </c>
    </row>
    <row r="43" spans="1:19" ht="15" customHeight="1" x14ac:dyDescent="0.25">
      <c r="A43" s="20">
        <f t="shared" si="14"/>
        <v>45717</v>
      </c>
      <c r="B43" s="6">
        <v>189192.59999999998</v>
      </c>
      <c r="C43" s="6">
        <v>-894</v>
      </c>
      <c r="D43" s="6">
        <v>-174877.61</v>
      </c>
      <c r="E43" s="6">
        <f t="shared" ref="E43" si="299">SUM(B43:D43)</f>
        <v>13420.989999999991</v>
      </c>
      <c r="F43" s="12"/>
      <c r="G43" s="6">
        <v>0</v>
      </c>
      <c r="H43" s="6">
        <v>0</v>
      </c>
      <c r="I43" s="6">
        <v>0</v>
      </c>
      <c r="J43" s="6">
        <f t="shared" ref="J43" si="300">SUM(G43:I43)</f>
        <v>0</v>
      </c>
      <c r="K43" s="12"/>
      <c r="L43" s="6">
        <f t="shared" ref="L43" si="301">B43+G43</f>
        <v>189192.59999999998</v>
      </c>
      <c r="M43" s="6">
        <f t="shared" ref="M43" si="302">C43+H43</f>
        <v>-894</v>
      </c>
      <c r="N43" s="6">
        <f t="shared" ref="N43" si="303">D43+I43</f>
        <v>-174877.61</v>
      </c>
      <c r="O43" s="6">
        <f t="shared" ref="O43" si="304">E43+J43</f>
        <v>13420.989999999991</v>
      </c>
      <c r="P43" s="6"/>
      <c r="Q43" s="6">
        <f t="shared" ref="Q43" si="305">ROUND(O43*0.1,2)</f>
        <v>1342.1</v>
      </c>
      <c r="R43" s="6">
        <f t="shared" ref="R43" si="306">ROUND(Q43*0.15,2)</f>
        <v>201.32</v>
      </c>
      <c r="S43" s="6">
        <f>ROUND(Q43*0.85,2)-0.01</f>
        <v>1140.78</v>
      </c>
    </row>
    <row r="44" spans="1:19" ht="15" customHeight="1" x14ac:dyDescent="0.25">
      <c r="A44" s="20">
        <f t="shared" si="14"/>
        <v>45724</v>
      </c>
      <c r="B44" s="6">
        <v>250121.75</v>
      </c>
      <c r="C44" s="6">
        <v>-1162</v>
      </c>
      <c r="D44" s="6">
        <v>-224624.07</v>
      </c>
      <c r="E44" s="6">
        <f t="shared" ref="E44" si="307">SUM(B44:D44)</f>
        <v>24335.679999999993</v>
      </c>
      <c r="F44" s="12"/>
      <c r="G44" s="6">
        <v>0</v>
      </c>
      <c r="H44" s="6">
        <v>0</v>
      </c>
      <c r="I44" s="6">
        <v>0</v>
      </c>
      <c r="J44" s="6">
        <f t="shared" ref="J44" si="308">SUM(G44:I44)</f>
        <v>0</v>
      </c>
      <c r="K44" s="12"/>
      <c r="L44" s="6">
        <f t="shared" ref="L44" si="309">B44+G44</f>
        <v>250121.75</v>
      </c>
      <c r="M44" s="6">
        <f t="shared" ref="M44" si="310">C44+H44</f>
        <v>-1162</v>
      </c>
      <c r="N44" s="6">
        <f t="shared" ref="N44" si="311">D44+I44</f>
        <v>-224624.07</v>
      </c>
      <c r="O44" s="6">
        <f t="shared" ref="O44" si="312">E44+J44</f>
        <v>24335.679999999993</v>
      </c>
      <c r="P44" s="6"/>
      <c r="Q44" s="6">
        <f t="shared" ref="Q44" si="313">ROUND(O44*0.1,2)</f>
        <v>2433.5700000000002</v>
      </c>
      <c r="R44" s="6">
        <f t="shared" ref="R44" si="314">ROUND(Q44*0.15,2)</f>
        <v>365.04</v>
      </c>
      <c r="S44" s="6">
        <f>ROUND(Q44*0.85,2)</f>
        <v>2068.5300000000002</v>
      </c>
    </row>
    <row r="45" spans="1:19" ht="15" customHeight="1" x14ac:dyDescent="0.25">
      <c r="A45" s="20">
        <f t="shared" si="14"/>
        <v>45731</v>
      </c>
      <c r="B45" s="6">
        <v>350064.55</v>
      </c>
      <c r="C45" s="6">
        <v>-685</v>
      </c>
      <c r="D45" s="6">
        <v>-295135.82</v>
      </c>
      <c r="E45" s="6">
        <f t="shared" ref="E45" si="315">SUM(B45:D45)</f>
        <v>54243.729999999981</v>
      </c>
      <c r="F45" s="12"/>
      <c r="G45" s="6">
        <v>0</v>
      </c>
      <c r="H45" s="6">
        <v>0</v>
      </c>
      <c r="I45" s="6">
        <v>0</v>
      </c>
      <c r="J45" s="6">
        <f t="shared" ref="J45" si="316">SUM(G45:I45)</f>
        <v>0</v>
      </c>
      <c r="K45" s="12"/>
      <c r="L45" s="6">
        <f t="shared" ref="L45" si="317">B45+G45</f>
        <v>350064.55</v>
      </c>
      <c r="M45" s="6">
        <f t="shared" ref="M45" si="318">C45+H45</f>
        <v>-685</v>
      </c>
      <c r="N45" s="6">
        <f t="shared" ref="N45" si="319">D45+I45</f>
        <v>-295135.82</v>
      </c>
      <c r="O45" s="6">
        <f t="shared" ref="O45" si="320">E45+J45</f>
        <v>54243.729999999981</v>
      </c>
      <c r="P45" s="6"/>
      <c r="Q45" s="6">
        <f t="shared" ref="Q45" si="321">ROUND(O45*0.1,2)</f>
        <v>5424.37</v>
      </c>
      <c r="R45" s="6">
        <f t="shared" ref="R45" si="322">ROUND(Q45*0.15,2)</f>
        <v>813.66</v>
      </c>
      <c r="S45" s="6">
        <f>ROUND(Q45*0.85,2)</f>
        <v>4610.71</v>
      </c>
    </row>
    <row r="46" spans="1:19" ht="15" customHeight="1" x14ac:dyDescent="0.25">
      <c r="A46" s="20">
        <f t="shared" si="14"/>
        <v>45738</v>
      </c>
      <c r="B46" s="6">
        <v>289186.15000000002</v>
      </c>
      <c r="C46" s="6">
        <v>-347</v>
      </c>
      <c r="D46" s="6">
        <v>-272403.08999999997</v>
      </c>
      <c r="E46" s="6">
        <f t="shared" ref="E46" si="323">SUM(B46:D46)</f>
        <v>16436.060000000056</v>
      </c>
      <c r="F46" s="12"/>
      <c r="G46" s="6">
        <v>0</v>
      </c>
      <c r="H46" s="6">
        <v>0</v>
      </c>
      <c r="I46" s="6">
        <v>0</v>
      </c>
      <c r="J46" s="6">
        <f t="shared" ref="J46" si="324">SUM(G46:I46)</f>
        <v>0</v>
      </c>
      <c r="K46" s="12"/>
      <c r="L46" s="6">
        <f t="shared" ref="L46" si="325">B46+G46</f>
        <v>289186.15000000002</v>
      </c>
      <c r="M46" s="6">
        <f t="shared" ref="M46" si="326">C46+H46</f>
        <v>-347</v>
      </c>
      <c r="N46" s="6">
        <f t="shared" ref="N46" si="327">D46+I46</f>
        <v>-272403.08999999997</v>
      </c>
      <c r="O46" s="6">
        <f t="shared" ref="O46" si="328">E46+J46</f>
        <v>16436.060000000056</v>
      </c>
      <c r="P46" s="6"/>
      <c r="Q46" s="6">
        <f t="shared" ref="Q46" si="329">ROUND(O46*0.1,2)</f>
        <v>1643.61</v>
      </c>
      <c r="R46" s="6">
        <f t="shared" ref="R46" si="330">ROUND(Q46*0.15,2)</f>
        <v>246.54</v>
      </c>
      <c r="S46" s="6">
        <f>ROUND(Q46*0.85,2)</f>
        <v>1397.07</v>
      </c>
    </row>
    <row r="47" spans="1:19" ht="15" customHeight="1" x14ac:dyDescent="0.25">
      <c r="A47" s="20">
        <f t="shared" si="14"/>
        <v>45745</v>
      </c>
      <c r="B47" s="6">
        <v>327349.30000000005</v>
      </c>
      <c r="C47" s="6">
        <v>-415</v>
      </c>
      <c r="D47" s="6">
        <v>-306498.63</v>
      </c>
      <c r="E47" s="6">
        <f t="shared" ref="E47" si="331">SUM(B47:D47)</f>
        <v>20435.670000000042</v>
      </c>
      <c r="F47" s="12"/>
      <c r="G47" s="6">
        <v>0</v>
      </c>
      <c r="H47" s="6">
        <v>0</v>
      </c>
      <c r="I47" s="6">
        <v>0</v>
      </c>
      <c r="J47" s="6">
        <f t="shared" ref="J47" si="332">SUM(G47:I47)</f>
        <v>0</v>
      </c>
      <c r="K47" s="12"/>
      <c r="L47" s="6">
        <f t="shared" ref="L47" si="333">B47+G47</f>
        <v>327349.30000000005</v>
      </c>
      <c r="M47" s="6">
        <f t="shared" ref="M47" si="334">C47+H47</f>
        <v>-415</v>
      </c>
      <c r="N47" s="6">
        <f t="shared" ref="N47" si="335">D47+I47</f>
        <v>-306498.63</v>
      </c>
      <c r="O47" s="6">
        <f t="shared" ref="O47" si="336">E47+J47</f>
        <v>20435.670000000042</v>
      </c>
      <c r="P47" s="6"/>
      <c r="Q47" s="6">
        <f t="shared" ref="Q47" si="337">ROUND(O47*0.1,2)</f>
        <v>2043.57</v>
      </c>
      <c r="R47" s="6">
        <f t="shared" ref="R47" si="338">ROUND(Q47*0.15,2)</f>
        <v>306.54000000000002</v>
      </c>
      <c r="S47" s="6">
        <f>ROUND(Q47*0.85,2)</f>
        <v>1737.03</v>
      </c>
    </row>
    <row r="48" spans="1:19" ht="15" customHeight="1" x14ac:dyDescent="0.25">
      <c r="A48" s="20">
        <f t="shared" si="14"/>
        <v>45752</v>
      </c>
      <c r="B48" s="6">
        <v>304313.05</v>
      </c>
      <c r="C48" s="6">
        <v>-4620</v>
      </c>
      <c r="D48" s="6">
        <v>-347094.85000000003</v>
      </c>
      <c r="E48" s="6">
        <f t="shared" ref="E48" si="339">SUM(B48:D48)</f>
        <v>-47401.800000000047</v>
      </c>
      <c r="F48" s="12"/>
      <c r="G48" s="6">
        <v>0</v>
      </c>
      <c r="H48" s="6">
        <v>0</v>
      </c>
      <c r="I48" s="6">
        <v>0</v>
      </c>
      <c r="J48" s="6">
        <f t="shared" ref="J48" si="340">SUM(G48:I48)</f>
        <v>0</v>
      </c>
      <c r="K48" s="12"/>
      <c r="L48" s="6">
        <f t="shared" ref="L48" si="341">B48+G48</f>
        <v>304313.05</v>
      </c>
      <c r="M48" s="6">
        <f t="shared" ref="M48" si="342">C48+H48</f>
        <v>-4620</v>
      </c>
      <c r="N48" s="6">
        <f t="shared" ref="N48" si="343">D48+I48</f>
        <v>-347094.85000000003</v>
      </c>
      <c r="O48" s="6">
        <f t="shared" ref="O48" si="344">E48+J48</f>
        <v>-47401.800000000047</v>
      </c>
      <c r="P48" s="6"/>
      <c r="Q48" s="6">
        <f t="shared" ref="Q48" si="345">ROUND(O48*0.1,2)</f>
        <v>-4740.18</v>
      </c>
      <c r="R48" s="6">
        <f t="shared" ref="R48" si="346">ROUND(Q48*0.15,2)</f>
        <v>-711.03</v>
      </c>
      <c r="S48" s="6">
        <f>ROUND(Q48*0.85,2)</f>
        <v>-4029.15</v>
      </c>
    </row>
    <row r="49" spans="1:19" ht="15" customHeight="1" x14ac:dyDescent="0.25">
      <c r="A49" s="17"/>
      <c r="B49" s="6"/>
      <c r="C49" s="6"/>
      <c r="D49" s="6"/>
      <c r="E49" s="6"/>
      <c r="F49" s="12"/>
      <c r="G49" s="6"/>
      <c r="H49" s="6"/>
      <c r="I49" s="6"/>
      <c r="J49" s="6"/>
      <c r="K49" s="12"/>
      <c r="L49" s="6"/>
      <c r="M49" s="6"/>
      <c r="N49" s="6"/>
      <c r="O49" s="6"/>
      <c r="P49" s="6"/>
      <c r="Q49" s="6"/>
      <c r="R49" s="6"/>
      <c r="S49" s="18"/>
    </row>
    <row r="50" spans="1:19" ht="15" customHeight="1" thickBot="1" x14ac:dyDescent="0.3">
      <c r="B50" s="7">
        <f>SUM(B9:B49)</f>
        <v>8732581.3500000015</v>
      </c>
      <c r="C50" s="7">
        <f>SUM(C9:C49)</f>
        <v>-72546</v>
      </c>
      <c r="D50" s="7">
        <f>SUM(D9:D49)</f>
        <v>-8018813.8400000017</v>
      </c>
      <c r="E50" s="7">
        <f>SUM(E9:E49)</f>
        <v>641221.51000000013</v>
      </c>
      <c r="F50" s="12"/>
      <c r="G50" s="7">
        <f>SUM(G9:G49)</f>
        <v>0</v>
      </c>
      <c r="H50" s="7">
        <f>SUM(H9:H49)</f>
        <v>0</v>
      </c>
      <c r="I50" s="7">
        <f>SUM(I9:I49)</f>
        <v>0</v>
      </c>
      <c r="J50" s="7">
        <f>SUM(J9:J49)</f>
        <v>0</v>
      </c>
      <c r="K50" s="12"/>
      <c r="L50" s="7">
        <f>SUM(L9:L49)</f>
        <v>8732581.3500000015</v>
      </c>
      <c r="M50" s="7">
        <f>SUM(M9:M49)</f>
        <v>-72546</v>
      </c>
      <c r="N50" s="7">
        <f>SUM(N9:N49)</f>
        <v>-8018813.8400000017</v>
      </c>
      <c r="O50" s="7">
        <f>SUM(O9:O49)</f>
        <v>641221.51000000013</v>
      </c>
      <c r="P50" s="12"/>
      <c r="Q50" s="7">
        <f>SUM(Q9:Q49)</f>
        <v>64122.180000000015</v>
      </c>
      <c r="R50" s="7">
        <f>SUM(R9:R49)</f>
        <v>9618.350000000004</v>
      </c>
      <c r="S50" s="7">
        <f>SUM(S9:S49)</f>
        <v>54503.83</v>
      </c>
    </row>
    <row r="51" spans="1:19" ht="15" customHeight="1" thickTop="1" x14ac:dyDescent="0.25"/>
    <row r="52" spans="1:19" ht="15" customHeight="1" x14ac:dyDescent="0.25">
      <c r="A52" s="11" t="s">
        <v>23</v>
      </c>
    </row>
    <row r="53" spans="1:19" ht="15" customHeight="1" x14ac:dyDescent="0.25">
      <c r="A53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53"/>
  <sheetViews>
    <sheetView zoomScaleNormal="100" workbookViewId="0">
      <pane ySplit="6" topLeftCell="A23" activePane="bottomLeft" state="frozen"/>
      <selection activeCell="A4" sqref="A4:S4"/>
      <selection pane="bottomLeft" activeCell="A49" sqref="A49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4" width="16.7109375" style="1" customWidth="1"/>
    <col min="5" max="5" width="15.5703125" style="1" customWidth="1"/>
    <col min="6" max="6" width="4.7109375" style="1" customWidth="1"/>
    <col min="7" max="7" width="15.7109375" style="1" customWidth="1"/>
    <col min="8" max="8" width="13.7109375" style="1" customWidth="1"/>
    <col min="9" max="9" width="16.7109375" style="1" customWidth="1"/>
    <col min="10" max="10" width="14.28515625" style="1" bestFit="1" customWidth="1"/>
    <col min="11" max="11" width="4.7109375" style="1" customWidth="1"/>
    <col min="12" max="12" width="16.7109375" style="1" customWidth="1"/>
    <col min="13" max="13" width="13.7109375" style="1" customWidth="1"/>
    <col min="14" max="14" width="16.7109375" style="1" customWidth="1"/>
    <col min="15" max="15" width="14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6" t="s">
        <v>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26</v>
      </c>
      <c r="B5" s="6">
        <v>4685751.4000000004</v>
      </c>
      <c r="C5" s="6">
        <v>-9448.9</v>
      </c>
      <c r="D5" s="6">
        <v>-4345875.8599999985</v>
      </c>
      <c r="E5" s="6">
        <v>330426.64000000019</v>
      </c>
      <c r="F5" s="12"/>
      <c r="G5" s="16">
        <v>4327590.6400000006</v>
      </c>
      <c r="H5" s="16">
        <v>-1475.1799999999998</v>
      </c>
      <c r="I5" s="16">
        <v>-4074160.4200000004</v>
      </c>
      <c r="J5" s="16">
        <v>251955.04</v>
      </c>
      <c r="K5" s="12"/>
      <c r="L5" s="6">
        <v>9013342.0400000047</v>
      </c>
      <c r="M5" s="6">
        <v>-10924.08</v>
      </c>
      <c r="N5" s="6">
        <v>-8420036.2799999993</v>
      </c>
      <c r="O5" s="6">
        <v>582381.68000000005</v>
      </c>
      <c r="P5" s="12"/>
      <c r="Q5" s="6">
        <v>58238.200000000012</v>
      </c>
      <c r="R5" s="6">
        <v>8735.73</v>
      </c>
      <c r="S5" s="6">
        <v>49502.469999999994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tr">
        <f>Mountaineer!A9</f>
        <v>7/6/2024 *</v>
      </c>
      <c r="B9" s="6">
        <v>43057.899999999994</v>
      </c>
      <c r="C9" s="6">
        <v>0</v>
      </c>
      <c r="D9" s="6">
        <v>-23997.420000000006</v>
      </c>
      <c r="E9" s="6">
        <f t="shared" ref="E9" si="0">SUM(B9:D9)</f>
        <v>19060.479999999989</v>
      </c>
      <c r="F9" s="12"/>
      <c r="G9" s="6">
        <v>40055.78</v>
      </c>
      <c r="H9" s="6">
        <v>0</v>
      </c>
      <c r="I9" s="6">
        <v>-34976.31</v>
      </c>
      <c r="J9" s="6">
        <f t="shared" ref="J9" si="1">SUM(G9:I9)</f>
        <v>5079.4700000000012</v>
      </c>
      <c r="K9" s="12"/>
      <c r="L9" s="6">
        <f t="shared" ref="L9:O9" si="2">B9+G9</f>
        <v>83113.679999999993</v>
      </c>
      <c r="M9" s="6">
        <f t="shared" si="2"/>
        <v>0</v>
      </c>
      <c r="N9" s="6">
        <f t="shared" si="2"/>
        <v>-58973.73</v>
      </c>
      <c r="O9" s="6">
        <f t="shared" si="2"/>
        <v>24139.94999999999</v>
      </c>
      <c r="P9" s="6"/>
      <c r="Q9" s="6">
        <f>ROUND(O9*0.1,2)-0.01</f>
        <v>2413.9899999999998</v>
      </c>
      <c r="R9" s="6">
        <f t="shared" ref="R9" si="3">ROUND(Q9*0.15,2)</f>
        <v>362.1</v>
      </c>
      <c r="S9" s="6">
        <f t="shared" ref="S9" si="4">ROUND(Q9*0.85,2)</f>
        <v>2051.89</v>
      </c>
    </row>
    <row r="10" spans="1:19" ht="15" customHeight="1" x14ac:dyDescent="0.25">
      <c r="A10" s="20">
        <v>45486</v>
      </c>
      <c r="B10" s="6">
        <v>38639.9</v>
      </c>
      <c r="C10" s="6">
        <v>-35</v>
      </c>
      <c r="D10" s="6">
        <v>-33812.199999999997</v>
      </c>
      <c r="E10" s="6">
        <f t="shared" ref="E10" si="5">SUM(B10:D10)</f>
        <v>4792.7000000000044</v>
      </c>
      <c r="F10" s="12"/>
      <c r="G10" s="6">
        <v>89768.29</v>
      </c>
      <c r="H10" s="6">
        <v>0</v>
      </c>
      <c r="I10" s="6">
        <v>-101674.5</v>
      </c>
      <c r="J10" s="6">
        <f t="shared" ref="J10" si="6">SUM(G10:I10)</f>
        <v>-11906.210000000006</v>
      </c>
      <c r="K10" s="12"/>
      <c r="L10" s="6">
        <f t="shared" ref="L10" si="7">B10+G10</f>
        <v>128408.19</v>
      </c>
      <c r="M10" s="6">
        <f t="shared" ref="M10" si="8">C10+H10</f>
        <v>-35</v>
      </c>
      <c r="N10" s="6">
        <f t="shared" ref="N10" si="9">D10+I10</f>
        <v>-135486.70000000001</v>
      </c>
      <c r="O10" s="6">
        <f t="shared" ref="O10" si="10">E10+J10</f>
        <v>-7113.510000000002</v>
      </c>
      <c r="P10" s="6"/>
      <c r="Q10" s="6">
        <f>ROUND(O10*0.1,2)</f>
        <v>-711.35</v>
      </c>
      <c r="R10" s="6">
        <f t="shared" ref="R10" si="11">ROUND(Q10*0.15,2)</f>
        <v>-106.7</v>
      </c>
      <c r="S10" s="6">
        <f t="shared" ref="S10" si="12">ROUND(Q10*0.85,2)</f>
        <v>-604.65</v>
      </c>
    </row>
    <row r="11" spans="1:19" ht="15" customHeight="1" x14ac:dyDescent="0.25">
      <c r="A11" s="20">
        <f t="shared" ref="A11:A48" si="13">A10+7</f>
        <v>45493</v>
      </c>
      <c r="B11" s="6">
        <v>16956.599999999999</v>
      </c>
      <c r="C11" s="6">
        <v>0</v>
      </c>
      <c r="D11" s="6">
        <v>-8568.3799999999992</v>
      </c>
      <c r="E11" s="6">
        <f t="shared" ref="E11" si="14">SUM(B11:D11)</f>
        <v>8388.2199999999993</v>
      </c>
      <c r="F11" s="12"/>
      <c r="G11" s="6">
        <v>84787.93</v>
      </c>
      <c r="H11" s="6">
        <v>0</v>
      </c>
      <c r="I11" s="6">
        <v>-74166.87000000001</v>
      </c>
      <c r="J11" s="6">
        <f t="shared" ref="J11" si="15">SUM(G11:I11)</f>
        <v>10621.059999999983</v>
      </c>
      <c r="K11" s="12"/>
      <c r="L11" s="6">
        <f t="shared" ref="L11" si="16">B11+G11</f>
        <v>101744.53</v>
      </c>
      <c r="M11" s="6">
        <f t="shared" ref="M11" si="17">C11+H11</f>
        <v>0</v>
      </c>
      <c r="N11" s="6">
        <f t="shared" ref="N11" si="18">D11+I11</f>
        <v>-82735.250000000015</v>
      </c>
      <c r="O11" s="6">
        <f t="shared" ref="O11" si="19">E11+J11</f>
        <v>19009.279999999984</v>
      </c>
      <c r="P11" s="6"/>
      <c r="Q11" s="6">
        <f>ROUND(O11*0.1,2)</f>
        <v>1900.93</v>
      </c>
      <c r="R11" s="6">
        <f t="shared" ref="R11" si="20">ROUND(Q11*0.15,2)</f>
        <v>285.14</v>
      </c>
      <c r="S11" s="6">
        <f t="shared" ref="S11" si="21">ROUND(Q11*0.85,2)</f>
        <v>1615.79</v>
      </c>
    </row>
    <row r="12" spans="1:19" ht="15" customHeight="1" x14ac:dyDescent="0.25">
      <c r="A12" s="20">
        <f t="shared" si="13"/>
        <v>45500</v>
      </c>
      <c r="B12" s="6">
        <v>31607</v>
      </c>
      <c r="C12" s="6">
        <v>0</v>
      </c>
      <c r="D12" s="6">
        <v>-14589.210000000001</v>
      </c>
      <c r="E12" s="6">
        <f t="shared" ref="E12" si="22">SUM(B12:D12)</f>
        <v>17017.79</v>
      </c>
      <c r="F12" s="12"/>
      <c r="G12" s="6">
        <v>79628.010000000009</v>
      </c>
      <c r="H12" s="6">
        <v>0</v>
      </c>
      <c r="I12" s="6">
        <v>-61930.460000000006</v>
      </c>
      <c r="J12" s="6">
        <f t="shared" ref="J12" si="23">SUM(G12:I12)</f>
        <v>17697.550000000003</v>
      </c>
      <c r="K12" s="12"/>
      <c r="L12" s="6">
        <f t="shared" ref="L12" si="24">B12+G12</f>
        <v>111235.01000000001</v>
      </c>
      <c r="M12" s="6">
        <f t="shared" ref="M12" si="25">C12+H12</f>
        <v>0</v>
      </c>
      <c r="N12" s="6">
        <f t="shared" ref="N12" si="26">D12+I12</f>
        <v>-76519.670000000013</v>
      </c>
      <c r="O12" s="6">
        <f t="shared" ref="O12" si="27">E12+J12</f>
        <v>34715.340000000004</v>
      </c>
      <c r="P12" s="6"/>
      <c r="Q12" s="6">
        <f>ROUND(O12*0.1,2)+0.01</f>
        <v>3471.5400000000004</v>
      </c>
      <c r="R12" s="6">
        <f t="shared" ref="R12" si="28">ROUND(Q12*0.15,2)</f>
        <v>520.73</v>
      </c>
      <c r="S12" s="6">
        <f t="shared" ref="S12" si="29">ROUND(Q12*0.85,2)</f>
        <v>2950.81</v>
      </c>
    </row>
    <row r="13" spans="1:19" ht="15" customHeight="1" x14ac:dyDescent="0.25">
      <c r="A13" s="20">
        <f t="shared" si="13"/>
        <v>45507</v>
      </c>
      <c r="B13" s="6">
        <v>32525.700000000004</v>
      </c>
      <c r="C13" s="6">
        <v>0</v>
      </c>
      <c r="D13" s="6">
        <v>-35935.850000000006</v>
      </c>
      <c r="E13" s="6">
        <f t="shared" ref="E13" si="30">SUM(B13:D13)</f>
        <v>-3410.1500000000015</v>
      </c>
      <c r="F13" s="12"/>
      <c r="G13" s="6">
        <v>95648.54</v>
      </c>
      <c r="H13" s="6">
        <v>0</v>
      </c>
      <c r="I13" s="6">
        <v>-91811.36</v>
      </c>
      <c r="J13" s="6">
        <f t="shared" ref="J13" si="31">SUM(G13:I13)</f>
        <v>3837.179999999993</v>
      </c>
      <c r="K13" s="12"/>
      <c r="L13" s="6">
        <f t="shared" ref="L13" si="32">B13+G13</f>
        <v>128174.23999999999</v>
      </c>
      <c r="M13" s="6">
        <f t="shared" ref="M13" si="33">C13+H13</f>
        <v>0</v>
      </c>
      <c r="N13" s="6">
        <f t="shared" ref="N13" si="34">D13+I13</f>
        <v>-127747.21</v>
      </c>
      <c r="O13" s="6">
        <f t="shared" ref="O13" si="35">E13+J13</f>
        <v>427.02999999999156</v>
      </c>
      <c r="P13" s="6"/>
      <c r="Q13" s="6">
        <f>ROUND(O13*0.1,2)</f>
        <v>42.7</v>
      </c>
      <c r="R13" s="6">
        <f>ROUND(Q13*0.15,2)-0.01</f>
        <v>6.4</v>
      </c>
      <c r="S13" s="6">
        <f t="shared" ref="S13" si="36">ROUND(Q13*0.85,2)</f>
        <v>36.299999999999997</v>
      </c>
    </row>
    <row r="14" spans="1:19" ht="15" customHeight="1" x14ac:dyDescent="0.25">
      <c r="A14" s="20">
        <f t="shared" si="13"/>
        <v>45514</v>
      </c>
      <c r="B14" s="6">
        <v>32759.8</v>
      </c>
      <c r="C14" s="6">
        <v>-8</v>
      </c>
      <c r="D14" s="6">
        <v>-23843.75</v>
      </c>
      <c r="E14" s="6">
        <f t="shared" ref="E14" si="37">SUM(B14:D14)</f>
        <v>8908.0499999999993</v>
      </c>
      <c r="F14" s="12"/>
      <c r="G14" s="6">
        <v>65081.48</v>
      </c>
      <c r="H14" s="6">
        <v>0</v>
      </c>
      <c r="I14" s="6">
        <v>-58448.130000000005</v>
      </c>
      <c r="J14" s="6">
        <f t="shared" ref="J14" si="38">SUM(G14:I14)</f>
        <v>6633.3499999999985</v>
      </c>
      <c r="K14" s="12"/>
      <c r="L14" s="6">
        <f t="shared" ref="L14" si="39">B14+G14</f>
        <v>97841.279999999999</v>
      </c>
      <c r="M14" s="6">
        <f t="shared" ref="M14" si="40">C14+H14</f>
        <v>-8</v>
      </c>
      <c r="N14" s="6">
        <f t="shared" ref="N14" si="41">D14+I14</f>
        <v>-82291.88</v>
      </c>
      <c r="O14" s="6">
        <f t="shared" ref="O14" si="42">E14+J14</f>
        <v>15541.399999999998</v>
      </c>
      <c r="P14" s="6"/>
      <c r="Q14" s="6">
        <f>ROUND(O14*0.1,2)+0.01</f>
        <v>1554.15</v>
      </c>
      <c r="R14" s="6">
        <f t="shared" ref="R14:R19" si="43">ROUND(Q14*0.15,2)</f>
        <v>233.12</v>
      </c>
      <c r="S14" s="6">
        <f t="shared" ref="S14" si="44">ROUND(Q14*0.85,2)</f>
        <v>1321.03</v>
      </c>
    </row>
    <row r="15" spans="1:19" ht="15" customHeight="1" x14ac:dyDescent="0.25">
      <c r="A15" s="20">
        <f t="shared" si="13"/>
        <v>45521</v>
      </c>
      <c r="B15" s="6">
        <v>44457.2</v>
      </c>
      <c r="C15" s="6">
        <v>0</v>
      </c>
      <c r="D15" s="6">
        <v>-52219.16</v>
      </c>
      <c r="E15" s="6">
        <f t="shared" ref="E15" si="45">SUM(B15:D15)</f>
        <v>-7761.9600000000064</v>
      </c>
      <c r="F15" s="12"/>
      <c r="G15" s="6">
        <v>33279.68</v>
      </c>
      <c r="H15" s="6">
        <v>0</v>
      </c>
      <c r="I15" s="6">
        <v>-28409.67</v>
      </c>
      <c r="J15" s="6">
        <f t="shared" ref="J15" si="46">SUM(G15:I15)</f>
        <v>4870.010000000002</v>
      </c>
      <c r="K15" s="12"/>
      <c r="L15" s="6">
        <f t="shared" ref="L15" si="47">B15+G15</f>
        <v>77736.88</v>
      </c>
      <c r="M15" s="6">
        <f t="shared" ref="M15" si="48">C15+H15</f>
        <v>0</v>
      </c>
      <c r="N15" s="6">
        <f t="shared" ref="N15" si="49">D15+I15</f>
        <v>-80628.83</v>
      </c>
      <c r="O15" s="6">
        <f t="shared" ref="O15" si="50">E15+J15</f>
        <v>-2891.9500000000044</v>
      </c>
      <c r="P15" s="6"/>
      <c r="Q15" s="6">
        <f>ROUND(O15*0.1,2)</f>
        <v>-289.2</v>
      </c>
      <c r="R15" s="6">
        <f t="shared" si="43"/>
        <v>-43.38</v>
      </c>
      <c r="S15" s="6">
        <f t="shared" ref="S15" si="51">ROUND(Q15*0.85,2)</f>
        <v>-245.82</v>
      </c>
    </row>
    <row r="16" spans="1:19" ht="15" customHeight="1" x14ac:dyDescent="0.25">
      <c r="A16" s="20">
        <f t="shared" si="13"/>
        <v>45528</v>
      </c>
      <c r="B16" s="6">
        <v>41672.6</v>
      </c>
      <c r="C16" s="6">
        <v>-1102</v>
      </c>
      <c r="D16" s="6">
        <v>-39319.25</v>
      </c>
      <c r="E16" s="6">
        <f t="shared" ref="E16" si="52">SUM(B16:D16)</f>
        <v>1251.3499999999985</v>
      </c>
      <c r="F16" s="12"/>
      <c r="G16" s="6">
        <v>28826.35</v>
      </c>
      <c r="H16" s="6">
        <v>0</v>
      </c>
      <c r="I16" s="6">
        <v>-28882.57</v>
      </c>
      <c r="J16" s="6">
        <f t="shared" ref="J16" si="53">SUM(G16:I16)</f>
        <v>-56.220000000001164</v>
      </c>
      <c r="K16" s="12"/>
      <c r="L16" s="6">
        <f t="shared" ref="L16" si="54">B16+G16</f>
        <v>70498.95</v>
      </c>
      <c r="M16" s="6">
        <f t="shared" ref="M16" si="55">C16+H16</f>
        <v>-1102</v>
      </c>
      <c r="N16" s="6">
        <f t="shared" ref="N16" si="56">D16+I16</f>
        <v>-68201.820000000007</v>
      </c>
      <c r="O16" s="6">
        <f t="shared" ref="O16" si="57">E16+J16</f>
        <v>1195.1299999999974</v>
      </c>
      <c r="P16" s="6"/>
      <c r="Q16" s="6">
        <f>ROUND(O16*0.1,2)+0.01</f>
        <v>119.52000000000001</v>
      </c>
      <c r="R16" s="6">
        <f t="shared" si="43"/>
        <v>17.93</v>
      </c>
      <c r="S16" s="6">
        <f t="shared" ref="S16" si="58">ROUND(Q16*0.85,2)</f>
        <v>101.59</v>
      </c>
    </row>
    <row r="17" spans="1:19" ht="15" customHeight="1" x14ac:dyDescent="0.25">
      <c r="A17" s="20">
        <f t="shared" si="13"/>
        <v>45535</v>
      </c>
      <c r="B17" s="6">
        <v>99772.800000000003</v>
      </c>
      <c r="C17" s="6">
        <v>-55</v>
      </c>
      <c r="D17" s="6">
        <v>-95526.13</v>
      </c>
      <c r="E17" s="6">
        <f t="shared" ref="E17" si="59">SUM(B17:D17)</f>
        <v>4191.6699999999983</v>
      </c>
      <c r="F17" s="12"/>
      <c r="G17" s="6">
        <v>52399.14</v>
      </c>
      <c r="H17" s="6">
        <v>0</v>
      </c>
      <c r="I17" s="6">
        <v>-50371.62</v>
      </c>
      <c r="J17" s="6">
        <f t="shared" ref="J17" si="60">SUM(G17:I17)</f>
        <v>2027.5199999999968</v>
      </c>
      <c r="K17" s="12"/>
      <c r="L17" s="6">
        <f t="shared" ref="L17" si="61">B17+G17</f>
        <v>152171.94</v>
      </c>
      <c r="M17" s="6">
        <f t="shared" ref="M17" si="62">C17+H17</f>
        <v>-55</v>
      </c>
      <c r="N17" s="6">
        <f t="shared" ref="N17" si="63">D17+I17</f>
        <v>-145897.75</v>
      </c>
      <c r="O17" s="6">
        <f t="shared" ref="O17" si="64">E17+J17</f>
        <v>6219.1899999999951</v>
      </c>
      <c r="P17" s="6"/>
      <c r="Q17" s="6">
        <f>ROUND(O17*0.1,2)</f>
        <v>621.91999999999996</v>
      </c>
      <c r="R17" s="6">
        <f t="shared" si="43"/>
        <v>93.29</v>
      </c>
      <c r="S17" s="6">
        <f t="shared" ref="S17" si="65">ROUND(Q17*0.85,2)</f>
        <v>528.63</v>
      </c>
    </row>
    <row r="18" spans="1:19" ht="15" customHeight="1" x14ac:dyDescent="0.25">
      <c r="A18" s="20">
        <f t="shared" si="13"/>
        <v>45542</v>
      </c>
      <c r="B18" s="6">
        <v>96388.599999999991</v>
      </c>
      <c r="C18" s="6">
        <v>-259</v>
      </c>
      <c r="D18" s="6">
        <v>-72101.929999999993</v>
      </c>
      <c r="E18" s="6">
        <f t="shared" ref="E18" si="66">SUM(B18:D18)</f>
        <v>24027.67</v>
      </c>
      <c r="F18" s="12"/>
      <c r="G18" s="6">
        <v>78155.839999999997</v>
      </c>
      <c r="H18" s="6">
        <v>0</v>
      </c>
      <c r="I18" s="6">
        <v>-74362.05</v>
      </c>
      <c r="J18" s="6">
        <f t="shared" ref="J18" si="67">SUM(G18:I18)</f>
        <v>3793.7899999999936</v>
      </c>
      <c r="K18" s="12"/>
      <c r="L18" s="6">
        <f t="shared" ref="L18" si="68">B18+G18</f>
        <v>174544.44</v>
      </c>
      <c r="M18" s="6">
        <f t="shared" ref="M18" si="69">C18+H18</f>
        <v>-259</v>
      </c>
      <c r="N18" s="6">
        <f t="shared" ref="N18" si="70">D18+I18</f>
        <v>-146463.97999999998</v>
      </c>
      <c r="O18" s="6">
        <f t="shared" ref="O18" si="71">E18+J18</f>
        <v>27821.459999999992</v>
      </c>
      <c r="P18" s="6"/>
      <c r="Q18" s="6">
        <f>ROUND(O18*0.1,2)-0.01</f>
        <v>2782.14</v>
      </c>
      <c r="R18" s="6">
        <f t="shared" si="43"/>
        <v>417.32</v>
      </c>
      <c r="S18" s="6">
        <f t="shared" ref="S18" si="72">ROUND(Q18*0.85,2)</f>
        <v>2364.8200000000002</v>
      </c>
    </row>
    <row r="19" spans="1:19" ht="15" customHeight="1" x14ac:dyDescent="0.25">
      <c r="A19" s="20">
        <f t="shared" si="13"/>
        <v>45549</v>
      </c>
      <c r="B19" s="6">
        <v>151944.9</v>
      </c>
      <c r="C19" s="6">
        <v>-1100</v>
      </c>
      <c r="D19" s="6">
        <v>-127852.91000000002</v>
      </c>
      <c r="E19" s="6">
        <f t="shared" ref="E19" si="73">SUM(B19:D19)</f>
        <v>22991.989999999976</v>
      </c>
      <c r="F19" s="12"/>
      <c r="G19" s="6">
        <v>104487.25</v>
      </c>
      <c r="H19" s="6">
        <v>0</v>
      </c>
      <c r="I19" s="6">
        <v>-89869.23000000001</v>
      </c>
      <c r="J19" s="6">
        <f t="shared" ref="J19" si="74">SUM(G19:I19)</f>
        <v>14618.01999999999</v>
      </c>
      <c r="K19" s="12"/>
      <c r="L19" s="6">
        <f t="shared" ref="L19" si="75">B19+G19</f>
        <v>256432.15</v>
      </c>
      <c r="M19" s="6">
        <f t="shared" ref="M19" si="76">C19+H19</f>
        <v>-1100</v>
      </c>
      <c r="N19" s="6">
        <f t="shared" ref="N19" si="77">D19+I19</f>
        <v>-217722.14</v>
      </c>
      <c r="O19" s="6">
        <f t="shared" ref="O19" si="78">E19+J19</f>
        <v>37610.009999999966</v>
      </c>
      <c r="P19" s="6"/>
      <c r="Q19" s="6">
        <f>ROUND(O19*0.1,2)</f>
        <v>3761</v>
      </c>
      <c r="R19" s="6">
        <f t="shared" si="43"/>
        <v>564.15</v>
      </c>
      <c r="S19" s="6">
        <f t="shared" ref="S19" si="79">ROUND(Q19*0.85,2)</f>
        <v>3196.85</v>
      </c>
    </row>
    <row r="20" spans="1:19" ht="15" customHeight="1" x14ac:dyDescent="0.25">
      <c r="A20" s="20">
        <f t="shared" si="13"/>
        <v>45556</v>
      </c>
      <c r="B20" s="6">
        <v>110748.9</v>
      </c>
      <c r="C20" s="6">
        <v>-100</v>
      </c>
      <c r="D20" s="6">
        <v>-77325.16</v>
      </c>
      <c r="E20" s="6">
        <f t="shared" ref="E20" si="80">SUM(B20:D20)</f>
        <v>33323.739999999991</v>
      </c>
      <c r="F20" s="12"/>
      <c r="G20" s="6">
        <v>82798.83</v>
      </c>
      <c r="H20" s="6">
        <v>0</v>
      </c>
      <c r="I20" s="6">
        <v>-86837.440000000002</v>
      </c>
      <c r="J20" s="6">
        <f t="shared" ref="J20" si="81">SUM(G20:I20)</f>
        <v>-4038.6100000000006</v>
      </c>
      <c r="K20" s="12"/>
      <c r="L20" s="6">
        <f t="shared" ref="L20" si="82">B20+G20</f>
        <v>193547.72999999998</v>
      </c>
      <c r="M20" s="6">
        <f t="shared" ref="M20" si="83">C20+H20</f>
        <v>-100</v>
      </c>
      <c r="N20" s="6">
        <f t="shared" ref="N20" si="84">D20+I20</f>
        <v>-164162.6</v>
      </c>
      <c r="O20" s="6">
        <f t="shared" ref="O20" si="85">E20+J20</f>
        <v>29285.12999999999</v>
      </c>
      <c r="P20" s="6"/>
      <c r="Q20" s="6">
        <f>ROUND(O20*0.1,2)</f>
        <v>2928.51</v>
      </c>
      <c r="R20" s="6">
        <f t="shared" ref="R20" si="86">ROUND(Q20*0.15,2)</f>
        <v>439.28</v>
      </c>
      <c r="S20" s="6">
        <f t="shared" ref="S20" si="87">ROUND(Q20*0.85,2)</f>
        <v>2489.23</v>
      </c>
    </row>
    <row r="21" spans="1:19" ht="15" customHeight="1" x14ac:dyDescent="0.25">
      <c r="A21" s="20">
        <f t="shared" si="13"/>
        <v>45563</v>
      </c>
      <c r="B21" s="6">
        <v>123756.8</v>
      </c>
      <c r="C21" s="6">
        <v>-55</v>
      </c>
      <c r="D21" s="6">
        <v>-98315.42</v>
      </c>
      <c r="E21" s="6">
        <f t="shared" ref="E21" si="88">SUM(B21:D21)</f>
        <v>25386.380000000005</v>
      </c>
      <c r="F21" s="12"/>
      <c r="G21" s="6">
        <v>53954.55999999999</v>
      </c>
      <c r="H21" s="6">
        <v>0</v>
      </c>
      <c r="I21" s="6">
        <v>-40119.960000000006</v>
      </c>
      <c r="J21" s="6">
        <f t="shared" ref="J21" si="89">SUM(G21:I21)</f>
        <v>13834.599999999984</v>
      </c>
      <c r="K21" s="12"/>
      <c r="L21" s="6">
        <f t="shared" ref="L21" si="90">B21+G21</f>
        <v>177711.35999999999</v>
      </c>
      <c r="M21" s="6">
        <f t="shared" ref="M21" si="91">C21+H21</f>
        <v>-55</v>
      </c>
      <c r="N21" s="6">
        <f t="shared" ref="N21" si="92">D21+I21</f>
        <v>-138435.38</v>
      </c>
      <c r="O21" s="6">
        <f t="shared" ref="O21" si="93">E21+J21</f>
        <v>39220.979999999989</v>
      </c>
      <c r="P21" s="6"/>
      <c r="Q21" s="6">
        <f>ROUND(O21*0.1,2)</f>
        <v>3922.1</v>
      </c>
      <c r="R21" s="6">
        <f t="shared" ref="R21" si="94">ROUND(Q21*0.15,2)</f>
        <v>588.32000000000005</v>
      </c>
      <c r="S21" s="6">
        <f>ROUND(Q21*0.85,2)-0.01</f>
        <v>3333.7799999999997</v>
      </c>
    </row>
    <row r="22" spans="1:19" ht="15" customHeight="1" x14ac:dyDescent="0.25">
      <c r="A22" s="20">
        <f t="shared" si="13"/>
        <v>45570</v>
      </c>
      <c r="B22" s="6">
        <v>115824.91</v>
      </c>
      <c r="C22" s="6">
        <v>-100</v>
      </c>
      <c r="D22" s="6">
        <v>-100485.29999999999</v>
      </c>
      <c r="E22" s="6">
        <f t="shared" ref="E22" si="95">SUM(B22:D22)</f>
        <v>15239.610000000015</v>
      </c>
      <c r="F22" s="12"/>
      <c r="G22" s="6">
        <v>53150.64</v>
      </c>
      <c r="H22" s="6">
        <v>0</v>
      </c>
      <c r="I22" s="6">
        <v>-53325.89</v>
      </c>
      <c r="J22" s="6">
        <f t="shared" ref="J22" si="96">SUM(G22:I22)</f>
        <v>-175.25</v>
      </c>
      <c r="K22" s="12"/>
      <c r="L22" s="6">
        <f t="shared" ref="L22" si="97">B22+G22</f>
        <v>168975.55</v>
      </c>
      <c r="M22" s="6">
        <f t="shared" ref="M22" si="98">C22+H22</f>
        <v>-100</v>
      </c>
      <c r="N22" s="6">
        <f t="shared" ref="N22" si="99">D22+I22</f>
        <v>-153811.19</v>
      </c>
      <c r="O22" s="6">
        <f t="shared" ref="O22" si="100">E22+J22</f>
        <v>15064.360000000015</v>
      </c>
      <c r="P22" s="6"/>
      <c r="Q22" s="6">
        <f>ROUND(O22*0.1,2)-0.01</f>
        <v>1506.43</v>
      </c>
      <c r="R22" s="6">
        <f t="shared" ref="R22" si="101">ROUND(Q22*0.15,2)</f>
        <v>225.96</v>
      </c>
      <c r="S22" s="6">
        <f t="shared" ref="S22:S27" si="102">ROUND(Q22*0.85,2)</f>
        <v>1280.47</v>
      </c>
    </row>
    <row r="23" spans="1:19" ht="15" customHeight="1" x14ac:dyDescent="0.25">
      <c r="A23" s="20">
        <f t="shared" si="13"/>
        <v>45577</v>
      </c>
      <c r="B23" s="6">
        <v>104788.3</v>
      </c>
      <c r="C23" s="6">
        <v>-1320</v>
      </c>
      <c r="D23" s="6">
        <v>-76577.02</v>
      </c>
      <c r="E23" s="6">
        <f t="shared" ref="E23" si="103">SUM(B23:D23)</f>
        <v>26891.279999999999</v>
      </c>
      <c r="F23" s="12"/>
      <c r="G23" s="6">
        <v>36759.919999999998</v>
      </c>
      <c r="H23" s="6">
        <v>0</v>
      </c>
      <c r="I23" s="6">
        <v>-32765.98</v>
      </c>
      <c r="J23" s="6">
        <f t="shared" ref="J23" si="104">SUM(G23:I23)</f>
        <v>3993.9399999999987</v>
      </c>
      <c r="K23" s="12"/>
      <c r="L23" s="6">
        <f t="shared" ref="L23" si="105">B23+G23</f>
        <v>141548.22</v>
      </c>
      <c r="M23" s="6">
        <f t="shared" ref="M23" si="106">C23+H23</f>
        <v>-1320</v>
      </c>
      <c r="N23" s="6">
        <f t="shared" ref="N23" si="107">D23+I23</f>
        <v>-109343</v>
      </c>
      <c r="O23" s="6">
        <f t="shared" ref="O23" si="108">E23+J23</f>
        <v>30885.219999999998</v>
      </c>
      <c r="P23" s="6"/>
      <c r="Q23" s="6">
        <f>ROUND(O23*0.1,2)</f>
        <v>3088.52</v>
      </c>
      <c r="R23" s="6">
        <f t="shared" ref="R23" si="109">ROUND(Q23*0.15,2)</f>
        <v>463.28</v>
      </c>
      <c r="S23" s="6">
        <f t="shared" si="102"/>
        <v>2625.24</v>
      </c>
    </row>
    <row r="24" spans="1:19" ht="15" customHeight="1" x14ac:dyDescent="0.25">
      <c r="A24" s="20">
        <f t="shared" si="13"/>
        <v>45584</v>
      </c>
      <c r="B24" s="6">
        <v>111322.40000000001</v>
      </c>
      <c r="C24" s="6">
        <v>-51</v>
      </c>
      <c r="D24" s="6">
        <v>-112525.61000000002</v>
      </c>
      <c r="E24" s="6">
        <f t="shared" ref="E24" si="110">SUM(B24:D24)</f>
        <v>-1254.2100000000064</v>
      </c>
      <c r="F24" s="12"/>
      <c r="G24" s="6">
        <v>52014.13</v>
      </c>
      <c r="H24" s="6">
        <v>0</v>
      </c>
      <c r="I24" s="6">
        <v>-50809.46</v>
      </c>
      <c r="J24" s="6">
        <f t="shared" ref="J24" si="111">SUM(G24:I24)</f>
        <v>1204.6699999999983</v>
      </c>
      <c r="K24" s="12"/>
      <c r="L24" s="6">
        <f t="shared" ref="L24" si="112">B24+G24</f>
        <v>163336.53</v>
      </c>
      <c r="M24" s="6">
        <f t="shared" ref="M24" si="113">C24+H24</f>
        <v>-51</v>
      </c>
      <c r="N24" s="6">
        <f t="shared" ref="N24" si="114">D24+I24</f>
        <v>-163335.07</v>
      </c>
      <c r="O24" s="6">
        <f t="shared" ref="O24" si="115">E24+J24</f>
        <v>-49.540000000008149</v>
      </c>
      <c r="P24" s="6"/>
      <c r="Q24" s="6">
        <f>ROUND(O24*0.1,2)</f>
        <v>-4.95</v>
      </c>
      <c r="R24" s="6">
        <f t="shared" ref="R24" si="116">ROUND(Q24*0.15,2)</f>
        <v>-0.74</v>
      </c>
      <c r="S24" s="6">
        <f t="shared" si="102"/>
        <v>-4.21</v>
      </c>
    </row>
    <row r="25" spans="1:19" ht="15" customHeight="1" x14ac:dyDescent="0.25">
      <c r="A25" s="20">
        <f t="shared" si="13"/>
        <v>45591</v>
      </c>
      <c r="B25" s="6">
        <v>89048.2</v>
      </c>
      <c r="C25" s="6">
        <v>-420</v>
      </c>
      <c r="D25" s="6">
        <v>-86567.77</v>
      </c>
      <c r="E25" s="6">
        <f t="shared" ref="E25" si="117">SUM(B25:D25)</f>
        <v>2060.429999999993</v>
      </c>
      <c r="F25" s="12"/>
      <c r="G25" s="6">
        <v>99180.049999999988</v>
      </c>
      <c r="H25" s="6">
        <v>0</v>
      </c>
      <c r="I25" s="6">
        <v>-109614.65</v>
      </c>
      <c r="J25" s="6">
        <f t="shared" ref="J25" si="118">SUM(G25:I25)</f>
        <v>-10434.600000000006</v>
      </c>
      <c r="K25" s="12"/>
      <c r="L25" s="6">
        <f t="shared" ref="L25" si="119">B25+G25</f>
        <v>188228.25</v>
      </c>
      <c r="M25" s="6">
        <f t="shared" ref="M25" si="120">C25+H25</f>
        <v>-420</v>
      </c>
      <c r="N25" s="6">
        <f t="shared" ref="N25" si="121">D25+I25</f>
        <v>-196182.41999999998</v>
      </c>
      <c r="O25" s="6">
        <f t="shared" ref="O25" si="122">E25+J25</f>
        <v>-8374.1700000000128</v>
      </c>
      <c r="P25" s="6"/>
      <c r="Q25" s="6">
        <f>ROUND(O25*0.1,2)</f>
        <v>-837.42</v>
      </c>
      <c r="R25" s="6">
        <f t="shared" ref="R25" si="123">ROUND(Q25*0.15,2)</f>
        <v>-125.61</v>
      </c>
      <c r="S25" s="6">
        <f t="shared" si="102"/>
        <v>-711.81</v>
      </c>
    </row>
    <row r="26" spans="1:19" ht="15" customHeight="1" x14ac:dyDescent="0.25">
      <c r="A26" s="20">
        <f t="shared" si="13"/>
        <v>45598</v>
      </c>
      <c r="B26" s="6">
        <v>96205.5</v>
      </c>
      <c r="C26" s="6">
        <v>-110</v>
      </c>
      <c r="D26" s="6">
        <v>-93450.18</v>
      </c>
      <c r="E26" s="6">
        <f t="shared" ref="E26" si="124">SUM(B26:D26)</f>
        <v>2645.320000000007</v>
      </c>
      <c r="F26" s="12"/>
      <c r="G26" s="6">
        <v>118796.76999999999</v>
      </c>
      <c r="H26" s="6">
        <v>0</v>
      </c>
      <c r="I26" s="6">
        <v>-101256.17</v>
      </c>
      <c r="J26" s="6">
        <f t="shared" ref="J26" si="125">SUM(G26:I26)</f>
        <v>17540.599999999991</v>
      </c>
      <c r="K26" s="12"/>
      <c r="L26" s="6">
        <f t="shared" ref="L26" si="126">B26+G26</f>
        <v>215002.27</v>
      </c>
      <c r="M26" s="6">
        <f t="shared" ref="M26" si="127">C26+H26</f>
        <v>-110</v>
      </c>
      <c r="N26" s="6">
        <f t="shared" ref="N26" si="128">D26+I26</f>
        <v>-194706.34999999998</v>
      </c>
      <c r="O26" s="6">
        <f t="shared" ref="O26" si="129">E26+J26</f>
        <v>20185.919999999998</v>
      </c>
      <c r="P26" s="6"/>
      <c r="Q26" s="6">
        <f>ROUND(O26*0.1,2)</f>
        <v>2018.59</v>
      </c>
      <c r="R26" s="6">
        <f t="shared" ref="R26" si="130">ROUND(Q26*0.15,2)</f>
        <v>302.79000000000002</v>
      </c>
      <c r="S26" s="6">
        <f t="shared" si="102"/>
        <v>1715.8</v>
      </c>
    </row>
    <row r="27" spans="1:19" ht="15" customHeight="1" x14ac:dyDescent="0.25">
      <c r="A27" s="20">
        <f t="shared" si="13"/>
        <v>45605</v>
      </c>
      <c r="B27" s="6">
        <v>108624.70000000001</v>
      </c>
      <c r="C27" s="6">
        <v>-18</v>
      </c>
      <c r="D27" s="6">
        <v>-94151.17</v>
      </c>
      <c r="E27" s="6">
        <f t="shared" ref="E27" si="131">SUM(B27:D27)</f>
        <v>14455.530000000013</v>
      </c>
      <c r="F27" s="12"/>
      <c r="G27" s="6">
        <v>187648.65999999997</v>
      </c>
      <c r="H27" s="6">
        <v>0</v>
      </c>
      <c r="I27" s="6">
        <v>-189593.74</v>
      </c>
      <c r="J27" s="6">
        <f t="shared" ref="J27" si="132">SUM(G27:I27)</f>
        <v>-1945.0800000000163</v>
      </c>
      <c r="K27" s="12"/>
      <c r="L27" s="6">
        <f t="shared" ref="L27" si="133">B27+G27</f>
        <v>296273.36</v>
      </c>
      <c r="M27" s="6">
        <f t="shared" ref="M27" si="134">C27+H27</f>
        <v>-18</v>
      </c>
      <c r="N27" s="6">
        <f t="shared" ref="N27" si="135">D27+I27</f>
        <v>-283744.90999999997</v>
      </c>
      <c r="O27" s="6">
        <f t="shared" ref="O27" si="136">E27+J27</f>
        <v>12510.449999999997</v>
      </c>
      <c r="P27" s="6"/>
      <c r="Q27" s="6">
        <f>ROUND(O27*0.1,2)-0.01</f>
        <v>1251.04</v>
      </c>
      <c r="R27" s="6">
        <f t="shared" ref="R27" si="137">ROUND(Q27*0.15,2)</f>
        <v>187.66</v>
      </c>
      <c r="S27" s="6">
        <f t="shared" si="102"/>
        <v>1063.3800000000001</v>
      </c>
    </row>
    <row r="28" spans="1:19" ht="15" customHeight="1" x14ac:dyDescent="0.25">
      <c r="A28" s="20">
        <f t="shared" si="13"/>
        <v>45612</v>
      </c>
      <c r="B28" s="6">
        <v>96251.7</v>
      </c>
      <c r="C28" s="6">
        <v>0</v>
      </c>
      <c r="D28" s="6">
        <v>-98630.67</v>
      </c>
      <c r="E28" s="6">
        <f t="shared" ref="E28" si="138">SUM(B28:D28)</f>
        <v>-2378.9700000000012</v>
      </c>
      <c r="F28" s="12"/>
      <c r="G28" s="6">
        <v>99744.03</v>
      </c>
      <c r="H28" s="6">
        <v>0</v>
      </c>
      <c r="I28" s="6">
        <v>-79090.179999999993</v>
      </c>
      <c r="J28" s="6">
        <f t="shared" ref="J28" si="139">SUM(G28:I28)</f>
        <v>20653.850000000006</v>
      </c>
      <c r="K28" s="12"/>
      <c r="L28" s="6">
        <f t="shared" ref="L28" si="140">B28+G28</f>
        <v>195995.72999999998</v>
      </c>
      <c r="M28" s="6">
        <f t="shared" ref="M28" si="141">C28+H28</f>
        <v>0</v>
      </c>
      <c r="N28" s="6">
        <f t="shared" ref="N28" si="142">D28+I28</f>
        <v>-177720.84999999998</v>
      </c>
      <c r="O28" s="6">
        <f t="shared" ref="O28" si="143">E28+J28</f>
        <v>18274.880000000005</v>
      </c>
      <c r="P28" s="6"/>
      <c r="Q28" s="6">
        <f>ROUND(O28*0.1,2)</f>
        <v>1827.49</v>
      </c>
      <c r="R28" s="6">
        <f t="shared" ref="R28" si="144">ROUND(Q28*0.15,2)</f>
        <v>274.12</v>
      </c>
      <c r="S28" s="6">
        <f t="shared" ref="S28" si="145">ROUND(Q28*0.85,2)</f>
        <v>1553.37</v>
      </c>
    </row>
    <row r="29" spans="1:19" ht="15" customHeight="1" x14ac:dyDescent="0.25">
      <c r="A29" s="20">
        <f t="shared" si="13"/>
        <v>45619</v>
      </c>
      <c r="B29" s="6">
        <v>106505.8</v>
      </c>
      <c r="C29" s="6">
        <v>-4000</v>
      </c>
      <c r="D29" s="6">
        <v>-83220.139999999985</v>
      </c>
      <c r="E29" s="6">
        <f t="shared" ref="E29" si="146">SUM(B29:D29)</f>
        <v>19285.660000000018</v>
      </c>
      <c r="F29" s="12"/>
      <c r="G29" s="6">
        <v>79251.599999999991</v>
      </c>
      <c r="H29" s="6">
        <v>0</v>
      </c>
      <c r="I29" s="6">
        <v>-62491.020000000004</v>
      </c>
      <c r="J29" s="6">
        <f t="shared" ref="J29" si="147">SUM(G29:I29)</f>
        <v>16760.579999999987</v>
      </c>
      <c r="K29" s="12"/>
      <c r="L29" s="6">
        <f t="shared" ref="L29" si="148">B29+G29</f>
        <v>185757.4</v>
      </c>
      <c r="M29" s="6">
        <f t="shared" ref="M29" si="149">C29+H29</f>
        <v>-4000</v>
      </c>
      <c r="N29" s="6">
        <f t="shared" ref="N29" si="150">D29+I29</f>
        <v>-145711.15999999997</v>
      </c>
      <c r="O29" s="6">
        <f t="shared" ref="O29" si="151">E29+J29</f>
        <v>36046.240000000005</v>
      </c>
      <c r="P29" s="6"/>
      <c r="Q29" s="6">
        <f>ROUND(O29*0.1,2)+0.01</f>
        <v>3604.63</v>
      </c>
      <c r="R29" s="6">
        <f t="shared" ref="R29" si="152">ROUND(Q29*0.15,2)</f>
        <v>540.69000000000005</v>
      </c>
      <c r="S29" s="6">
        <f t="shared" ref="S29" si="153">ROUND(Q29*0.85,2)</f>
        <v>3063.94</v>
      </c>
    </row>
    <row r="30" spans="1:19" ht="15" customHeight="1" x14ac:dyDescent="0.25">
      <c r="A30" s="20">
        <f t="shared" si="13"/>
        <v>45626</v>
      </c>
      <c r="B30" s="6">
        <v>123740.4</v>
      </c>
      <c r="C30" s="6">
        <v>-945</v>
      </c>
      <c r="D30" s="6">
        <v>-107501.43000000001</v>
      </c>
      <c r="E30" s="6">
        <f t="shared" ref="E30" si="154">SUM(B30:D30)</f>
        <v>15293.969999999987</v>
      </c>
      <c r="F30" s="12"/>
      <c r="G30" s="6">
        <v>90319.7</v>
      </c>
      <c r="H30" s="6">
        <v>0</v>
      </c>
      <c r="I30" s="6">
        <v>-78557.700000000012</v>
      </c>
      <c r="J30" s="6">
        <f t="shared" ref="J30" si="155">SUM(G30:I30)</f>
        <v>11761.999999999985</v>
      </c>
      <c r="K30" s="12"/>
      <c r="L30" s="6">
        <f t="shared" ref="L30" si="156">B30+G30</f>
        <v>214060.09999999998</v>
      </c>
      <c r="M30" s="6">
        <f t="shared" ref="M30" si="157">C30+H30</f>
        <v>-945</v>
      </c>
      <c r="N30" s="6">
        <f t="shared" ref="N30" si="158">D30+I30</f>
        <v>-186059.13</v>
      </c>
      <c r="O30" s="6">
        <f t="shared" ref="O30" si="159">E30+J30</f>
        <v>27055.969999999972</v>
      </c>
      <c r="P30" s="6"/>
      <c r="Q30" s="6">
        <f t="shared" ref="Q30:Q35" si="160">ROUND(O30*0.1,2)</f>
        <v>2705.6</v>
      </c>
      <c r="R30" s="6">
        <f t="shared" ref="R30" si="161">ROUND(Q30*0.15,2)</f>
        <v>405.84</v>
      </c>
      <c r="S30" s="6">
        <f t="shared" ref="S30" si="162">ROUND(Q30*0.85,2)</f>
        <v>2299.7600000000002</v>
      </c>
    </row>
    <row r="31" spans="1:19" ht="15" customHeight="1" x14ac:dyDescent="0.25">
      <c r="A31" s="20">
        <f t="shared" si="13"/>
        <v>45633</v>
      </c>
      <c r="B31" s="6">
        <v>107197.20000000001</v>
      </c>
      <c r="C31" s="6">
        <v>0</v>
      </c>
      <c r="D31" s="6">
        <v>-172708.33999999997</v>
      </c>
      <c r="E31" s="6">
        <f t="shared" ref="E31" si="163">SUM(B31:D31)</f>
        <v>-65511.139999999956</v>
      </c>
      <c r="F31" s="12"/>
      <c r="G31" s="6">
        <v>126665.68000000001</v>
      </c>
      <c r="H31" s="6">
        <v>0</v>
      </c>
      <c r="I31" s="6">
        <v>-128984.18000000001</v>
      </c>
      <c r="J31" s="6">
        <f t="shared" ref="J31" si="164">SUM(G31:I31)</f>
        <v>-2318.5</v>
      </c>
      <c r="K31" s="12"/>
      <c r="L31" s="6">
        <f t="shared" ref="L31" si="165">B31+G31</f>
        <v>233862.88</v>
      </c>
      <c r="M31" s="6">
        <f t="shared" ref="M31" si="166">C31+H31</f>
        <v>0</v>
      </c>
      <c r="N31" s="6">
        <f t="shared" ref="N31" si="167">D31+I31</f>
        <v>-301692.51999999996</v>
      </c>
      <c r="O31" s="6">
        <f t="shared" ref="O31" si="168">E31+J31</f>
        <v>-67829.639999999956</v>
      </c>
      <c r="P31" s="6"/>
      <c r="Q31" s="6">
        <f t="shared" si="160"/>
        <v>-6782.96</v>
      </c>
      <c r="R31" s="6">
        <f t="shared" ref="R31" si="169">ROUND(Q31*0.15,2)</f>
        <v>-1017.44</v>
      </c>
      <c r="S31" s="6">
        <f t="shared" ref="S31" si="170">ROUND(Q31*0.85,2)</f>
        <v>-5765.52</v>
      </c>
    </row>
    <row r="32" spans="1:19" ht="15" customHeight="1" x14ac:dyDescent="0.25">
      <c r="A32" s="20">
        <f t="shared" si="13"/>
        <v>45640</v>
      </c>
      <c r="B32" s="6">
        <v>84348.1</v>
      </c>
      <c r="C32" s="6">
        <v>0</v>
      </c>
      <c r="D32" s="6">
        <v>-78890.359999999986</v>
      </c>
      <c r="E32" s="6">
        <f t="shared" ref="E32" si="171">SUM(B32:D32)</f>
        <v>5457.7400000000198</v>
      </c>
      <c r="F32" s="12"/>
      <c r="G32" s="6">
        <v>113585.29999999999</v>
      </c>
      <c r="H32" s="6">
        <v>0</v>
      </c>
      <c r="I32" s="6">
        <v>-107043.64000000001</v>
      </c>
      <c r="J32" s="6">
        <f t="shared" ref="J32" si="172">SUM(G32:I32)</f>
        <v>6541.6599999999744</v>
      </c>
      <c r="K32" s="12"/>
      <c r="L32" s="6">
        <f t="shared" ref="L32" si="173">B32+G32</f>
        <v>197933.4</v>
      </c>
      <c r="M32" s="6">
        <f t="shared" ref="M32" si="174">C32+H32</f>
        <v>0</v>
      </c>
      <c r="N32" s="6">
        <f t="shared" ref="N32" si="175">D32+I32</f>
        <v>-185934</v>
      </c>
      <c r="O32" s="6">
        <f t="shared" ref="O32" si="176">E32+J32</f>
        <v>11999.399999999994</v>
      </c>
      <c r="P32" s="6"/>
      <c r="Q32" s="6">
        <f t="shared" si="160"/>
        <v>1199.94</v>
      </c>
      <c r="R32" s="6">
        <f t="shared" ref="R32" si="177">ROUND(Q32*0.15,2)</f>
        <v>179.99</v>
      </c>
      <c r="S32" s="6">
        <f t="shared" ref="S32" si="178">ROUND(Q32*0.85,2)</f>
        <v>1019.95</v>
      </c>
    </row>
    <row r="33" spans="1:19" ht="15" customHeight="1" x14ac:dyDescent="0.25">
      <c r="A33" s="20">
        <f t="shared" si="13"/>
        <v>45647</v>
      </c>
      <c r="B33" s="6">
        <v>112872.7</v>
      </c>
      <c r="C33" s="6">
        <v>-22</v>
      </c>
      <c r="D33" s="6">
        <v>-96892.69</v>
      </c>
      <c r="E33" s="6">
        <f t="shared" ref="E33" si="179">SUM(B33:D33)</f>
        <v>15958.009999999995</v>
      </c>
      <c r="F33" s="12"/>
      <c r="G33" s="6">
        <v>87991.930000000008</v>
      </c>
      <c r="H33" s="6">
        <v>0</v>
      </c>
      <c r="I33" s="6">
        <v>-89253.57</v>
      </c>
      <c r="J33" s="6">
        <f t="shared" ref="J33" si="180">SUM(G33:I33)</f>
        <v>-1261.6399999999994</v>
      </c>
      <c r="K33" s="12"/>
      <c r="L33" s="6">
        <f t="shared" ref="L33" si="181">B33+G33</f>
        <v>200864.63</v>
      </c>
      <c r="M33" s="6">
        <f t="shared" ref="M33" si="182">C33+H33</f>
        <v>-22</v>
      </c>
      <c r="N33" s="6">
        <f t="shared" ref="N33" si="183">D33+I33</f>
        <v>-186146.26</v>
      </c>
      <c r="O33" s="6">
        <f t="shared" ref="O33" si="184">E33+J33</f>
        <v>14696.369999999995</v>
      </c>
      <c r="P33" s="6"/>
      <c r="Q33" s="6">
        <f t="shared" si="160"/>
        <v>1469.64</v>
      </c>
      <c r="R33" s="6">
        <f t="shared" ref="R33" si="185">ROUND(Q33*0.15,2)</f>
        <v>220.45</v>
      </c>
      <c r="S33" s="6">
        <f t="shared" ref="S33" si="186">ROUND(Q33*0.85,2)</f>
        <v>1249.19</v>
      </c>
    </row>
    <row r="34" spans="1:19" ht="15" customHeight="1" x14ac:dyDescent="0.25">
      <c r="A34" s="20">
        <f t="shared" si="13"/>
        <v>45654</v>
      </c>
      <c r="B34" s="6">
        <v>112426.7</v>
      </c>
      <c r="C34" s="6">
        <v>-25</v>
      </c>
      <c r="D34" s="6">
        <v>-118682.04000000001</v>
      </c>
      <c r="E34" s="6">
        <f t="shared" ref="E34" si="187">SUM(B34:D34)</f>
        <v>-6280.3400000000111</v>
      </c>
      <c r="F34" s="12"/>
      <c r="G34" s="6">
        <v>173265.27000000002</v>
      </c>
      <c r="H34" s="6">
        <v>0</v>
      </c>
      <c r="I34" s="6">
        <v>-151125.85</v>
      </c>
      <c r="J34" s="6">
        <f t="shared" ref="J34" si="188">SUM(G34:I34)</f>
        <v>22139.420000000013</v>
      </c>
      <c r="K34" s="12"/>
      <c r="L34" s="6">
        <f t="shared" ref="L34" si="189">B34+G34</f>
        <v>285691.97000000003</v>
      </c>
      <c r="M34" s="6">
        <f t="shared" ref="M34" si="190">C34+H34</f>
        <v>-25</v>
      </c>
      <c r="N34" s="6">
        <f t="shared" ref="N34" si="191">D34+I34</f>
        <v>-269807.89</v>
      </c>
      <c r="O34" s="6">
        <f t="shared" ref="O34" si="192">E34+J34</f>
        <v>15859.080000000002</v>
      </c>
      <c r="P34" s="6"/>
      <c r="Q34" s="6">
        <f t="shared" si="160"/>
        <v>1585.91</v>
      </c>
      <c r="R34" s="6">
        <f t="shared" ref="R34" si="193">ROUND(Q34*0.15,2)</f>
        <v>237.89</v>
      </c>
      <c r="S34" s="6">
        <f t="shared" ref="S34" si="194">ROUND(Q34*0.85,2)</f>
        <v>1348.02</v>
      </c>
    </row>
    <row r="35" spans="1:19" ht="15" customHeight="1" x14ac:dyDescent="0.25">
      <c r="A35" s="20">
        <f t="shared" si="13"/>
        <v>45661</v>
      </c>
      <c r="B35" s="6">
        <v>149126.39999999999</v>
      </c>
      <c r="C35" s="6">
        <v>-500</v>
      </c>
      <c r="D35" s="6">
        <v>-132434.55000000002</v>
      </c>
      <c r="E35" s="6">
        <f t="shared" ref="E35" si="195">SUM(B35:D35)</f>
        <v>16191.849999999977</v>
      </c>
      <c r="F35" s="12"/>
      <c r="G35" s="6">
        <v>125754.42</v>
      </c>
      <c r="H35" s="6">
        <v>0</v>
      </c>
      <c r="I35" s="6">
        <v>-121337.29000000001</v>
      </c>
      <c r="J35" s="6">
        <f t="shared" ref="J35" si="196">SUM(G35:I35)</f>
        <v>4417.1299999999901</v>
      </c>
      <c r="K35" s="12"/>
      <c r="L35" s="6">
        <f t="shared" ref="L35" si="197">B35+G35</f>
        <v>274880.82</v>
      </c>
      <c r="M35" s="6">
        <f t="shared" ref="M35" si="198">C35+H35</f>
        <v>-500</v>
      </c>
      <c r="N35" s="6">
        <f t="shared" ref="N35" si="199">D35+I35</f>
        <v>-253771.84000000003</v>
      </c>
      <c r="O35" s="6">
        <f t="shared" ref="O35" si="200">E35+J35</f>
        <v>20608.979999999967</v>
      </c>
      <c r="P35" s="6"/>
      <c r="Q35" s="6">
        <f t="shared" si="160"/>
        <v>2060.9</v>
      </c>
      <c r="R35" s="6">
        <f t="shared" ref="R35" si="201">ROUND(Q35*0.15,2)</f>
        <v>309.14</v>
      </c>
      <c r="S35" s="6">
        <f>ROUND(Q35*0.85,2)-0.01</f>
        <v>1751.76</v>
      </c>
    </row>
    <row r="36" spans="1:19" ht="15" customHeight="1" x14ac:dyDescent="0.25">
      <c r="A36" s="20">
        <f t="shared" si="13"/>
        <v>45668</v>
      </c>
      <c r="B36" s="6">
        <v>119938.4</v>
      </c>
      <c r="C36" s="6">
        <v>0</v>
      </c>
      <c r="D36" s="6">
        <v>-64721.91</v>
      </c>
      <c r="E36" s="6">
        <f t="shared" ref="E36" si="202">SUM(B36:D36)</f>
        <v>55216.489999999991</v>
      </c>
      <c r="F36" s="12"/>
      <c r="G36" s="6">
        <v>82409.210000000006</v>
      </c>
      <c r="H36" s="6">
        <v>0</v>
      </c>
      <c r="I36" s="6">
        <v>-75547.740000000005</v>
      </c>
      <c r="J36" s="6">
        <f t="shared" ref="J36" si="203">SUM(G36:I36)</f>
        <v>6861.4700000000012</v>
      </c>
      <c r="K36" s="12"/>
      <c r="L36" s="6">
        <f t="shared" ref="L36" si="204">B36+G36</f>
        <v>202347.61</v>
      </c>
      <c r="M36" s="6">
        <f t="shared" ref="M36" si="205">C36+H36</f>
        <v>0</v>
      </c>
      <c r="N36" s="6">
        <f t="shared" ref="N36" si="206">D36+I36</f>
        <v>-140269.65000000002</v>
      </c>
      <c r="O36" s="6">
        <f t="shared" ref="O36" si="207">E36+J36</f>
        <v>62077.959999999992</v>
      </c>
      <c r="P36" s="6"/>
      <c r="Q36" s="6">
        <f>ROUND(O36*0.1,2)-0.01</f>
        <v>6207.79</v>
      </c>
      <c r="R36" s="6">
        <f t="shared" ref="R36" si="208">ROUND(Q36*0.15,2)</f>
        <v>931.17</v>
      </c>
      <c r="S36" s="6">
        <f>ROUND(Q36*0.85,2)</f>
        <v>5276.62</v>
      </c>
    </row>
    <row r="37" spans="1:19" ht="15" customHeight="1" x14ac:dyDescent="0.25">
      <c r="A37" s="20">
        <f t="shared" si="13"/>
        <v>45675</v>
      </c>
      <c r="B37" s="6">
        <v>114609.40000000001</v>
      </c>
      <c r="C37" s="6">
        <v>0</v>
      </c>
      <c r="D37" s="6">
        <v>-123792.92</v>
      </c>
      <c r="E37" s="6">
        <f t="shared" ref="E37" si="209">SUM(B37:D37)</f>
        <v>-9183.5199999999895</v>
      </c>
      <c r="F37" s="12"/>
      <c r="G37" s="6">
        <v>152160.4</v>
      </c>
      <c r="H37" s="6">
        <v>0</v>
      </c>
      <c r="I37" s="6">
        <v>-138723.68000000002</v>
      </c>
      <c r="J37" s="6">
        <f t="shared" ref="J37" si="210">SUM(G37:I37)</f>
        <v>13436.719999999972</v>
      </c>
      <c r="K37" s="12"/>
      <c r="L37" s="6">
        <f t="shared" ref="L37" si="211">B37+G37</f>
        <v>266769.8</v>
      </c>
      <c r="M37" s="6">
        <f t="shared" ref="M37" si="212">C37+H37</f>
        <v>0</v>
      </c>
      <c r="N37" s="6">
        <f t="shared" ref="N37" si="213">D37+I37</f>
        <v>-262516.60000000003</v>
      </c>
      <c r="O37" s="6">
        <f t="shared" ref="O37" si="214">E37+J37</f>
        <v>4253.1999999999825</v>
      </c>
      <c r="P37" s="6"/>
      <c r="Q37" s="6">
        <f>ROUND(O37*0.1,2)</f>
        <v>425.32</v>
      </c>
      <c r="R37" s="6">
        <f t="shared" ref="R37" si="215">ROUND(Q37*0.15,2)</f>
        <v>63.8</v>
      </c>
      <c r="S37" s="6">
        <f>ROUND(Q37*0.85,2)</f>
        <v>361.52</v>
      </c>
    </row>
    <row r="38" spans="1:19" ht="15" customHeight="1" x14ac:dyDescent="0.25">
      <c r="A38" s="20">
        <f t="shared" si="13"/>
        <v>45682</v>
      </c>
      <c r="B38" s="6">
        <v>88513.599999999991</v>
      </c>
      <c r="C38" s="6">
        <v>-52</v>
      </c>
      <c r="D38" s="6">
        <v>-94920.180000000008</v>
      </c>
      <c r="E38" s="6">
        <f t="shared" ref="E38" si="216">SUM(B38:D38)</f>
        <v>-6458.5800000000163</v>
      </c>
      <c r="F38" s="12"/>
      <c r="G38" s="6">
        <v>104646.84</v>
      </c>
      <c r="H38" s="6">
        <v>0</v>
      </c>
      <c r="I38" s="6">
        <v>-106220.69000000002</v>
      </c>
      <c r="J38" s="6">
        <f t="shared" ref="J38" si="217">SUM(G38:I38)</f>
        <v>-1573.8500000000204</v>
      </c>
      <c r="K38" s="12"/>
      <c r="L38" s="6">
        <f t="shared" ref="L38" si="218">B38+G38</f>
        <v>193160.44</v>
      </c>
      <c r="M38" s="6">
        <f t="shared" ref="M38" si="219">C38+H38</f>
        <v>-52</v>
      </c>
      <c r="N38" s="6">
        <f t="shared" ref="N38" si="220">D38+I38</f>
        <v>-201140.87000000002</v>
      </c>
      <c r="O38" s="6">
        <f t="shared" ref="O38" si="221">E38+J38</f>
        <v>-8032.4300000000367</v>
      </c>
      <c r="P38" s="6"/>
      <c r="Q38" s="6">
        <f>ROUND(O38*0.1,2)-0.01</f>
        <v>-803.25</v>
      </c>
      <c r="R38" s="6">
        <f t="shared" ref="R38" si="222">ROUND(Q38*0.15,2)</f>
        <v>-120.49</v>
      </c>
      <c r="S38" s="6">
        <f>ROUND(Q38*0.85,2)</f>
        <v>-682.76</v>
      </c>
    </row>
    <row r="39" spans="1:19" ht="15" customHeight="1" x14ac:dyDescent="0.25">
      <c r="A39" s="20">
        <f t="shared" si="13"/>
        <v>45689</v>
      </c>
      <c r="B39" s="6">
        <v>95679.2</v>
      </c>
      <c r="C39" s="6">
        <v>-55</v>
      </c>
      <c r="D39" s="6">
        <v>-92873.3</v>
      </c>
      <c r="E39" s="6">
        <f t="shared" ref="E39" si="223">SUM(B39:D39)</f>
        <v>2750.8999999999942</v>
      </c>
      <c r="F39" s="12"/>
      <c r="G39" s="6">
        <v>136902.21000000002</v>
      </c>
      <c r="H39" s="6">
        <v>0</v>
      </c>
      <c r="I39" s="6">
        <v>-127009.37</v>
      </c>
      <c r="J39" s="6">
        <f t="shared" ref="J39" si="224">SUM(G39:I39)</f>
        <v>9892.8400000000256</v>
      </c>
      <c r="K39" s="12"/>
      <c r="L39" s="6">
        <f t="shared" ref="L39" si="225">B39+G39</f>
        <v>232581.41000000003</v>
      </c>
      <c r="M39" s="6">
        <f t="shared" ref="M39" si="226">C39+H39</f>
        <v>-55</v>
      </c>
      <c r="N39" s="6">
        <f t="shared" ref="N39" si="227">D39+I39</f>
        <v>-219882.66999999998</v>
      </c>
      <c r="O39" s="6">
        <f t="shared" ref="O39" si="228">E39+J39</f>
        <v>12643.74000000002</v>
      </c>
      <c r="P39" s="6"/>
      <c r="Q39" s="6">
        <f>ROUND(O39*0.1,2)</f>
        <v>1264.3699999999999</v>
      </c>
      <c r="R39" s="6">
        <f t="shared" ref="R39" si="229">ROUND(Q39*0.15,2)</f>
        <v>189.66</v>
      </c>
      <c r="S39" s="6">
        <f>ROUND(Q39*0.85,2)</f>
        <v>1074.71</v>
      </c>
    </row>
    <row r="40" spans="1:19" ht="15" customHeight="1" x14ac:dyDescent="0.25">
      <c r="A40" s="20">
        <f t="shared" si="13"/>
        <v>45696</v>
      </c>
      <c r="B40" s="6">
        <v>81447.600000000006</v>
      </c>
      <c r="C40" s="6">
        <v>-300</v>
      </c>
      <c r="D40" s="6">
        <v>-40599.39</v>
      </c>
      <c r="E40" s="6">
        <f t="shared" ref="E40" si="230">SUM(B40:D40)</f>
        <v>40548.210000000006</v>
      </c>
      <c r="F40" s="12"/>
      <c r="G40" s="6">
        <v>91119.8</v>
      </c>
      <c r="H40" s="6">
        <v>0</v>
      </c>
      <c r="I40" s="6">
        <v>-78302.98</v>
      </c>
      <c r="J40" s="6">
        <f t="shared" ref="J40" si="231">SUM(G40:I40)</f>
        <v>12816.820000000007</v>
      </c>
      <c r="K40" s="12"/>
      <c r="L40" s="6">
        <f t="shared" ref="L40" si="232">B40+G40</f>
        <v>172567.40000000002</v>
      </c>
      <c r="M40" s="6">
        <f t="shared" ref="M40" si="233">C40+H40</f>
        <v>-300</v>
      </c>
      <c r="N40" s="6">
        <f t="shared" ref="N40" si="234">D40+I40</f>
        <v>-118902.37</v>
      </c>
      <c r="O40" s="6">
        <f t="shared" ref="O40" si="235">E40+J40</f>
        <v>53365.030000000013</v>
      </c>
      <c r="P40" s="6"/>
      <c r="Q40" s="6">
        <f>ROUND(O40*0.1,2)</f>
        <v>5336.5</v>
      </c>
      <c r="R40" s="6">
        <f t="shared" ref="R40" si="236">ROUND(Q40*0.15,2)</f>
        <v>800.48</v>
      </c>
      <c r="S40" s="6">
        <f>ROUND(Q40*0.85,2)-0.01</f>
        <v>4536.0199999999995</v>
      </c>
    </row>
    <row r="41" spans="1:19" ht="15" customHeight="1" x14ac:dyDescent="0.25">
      <c r="A41" s="20">
        <f t="shared" si="13"/>
        <v>45703</v>
      </c>
      <c r="B41" s="6">
        <v>115035.9</v>
      </c>
      <c r="C41" s="6">
        <v>-16.600000000000001</v>
      </c>
      <c r="D41" s="6">
        <v>-136511.03</v>
      </c>
      <c r="E41" s="6">
        <f t="shared" ref="E41" si="237">SUM(B41:D41)</f>
        <v>-21491.73000000001</v>
      </c>
      <c r="F41" s="12"/>
      <c r="G41" s="6">
        <v>129588.53000000001</v>
      </c>
      <c r="H41" s="6">
        <v>0</v>
      </c>
      <c r="I41" s="6">
        <v>-114540.26</v>
      </c>
      <c r="J41" s="6">
        <f t="shared" ref="J41" si="238">SUM(G41:I41)</f>
        <v>15048.270000000019</v>
      </c>
      <c r="K41" s="12"/>
      <c r="L41" s="6">
        <f t="shared" ref="L41" si="239">B41+G41</f>
        <v>244624.43</v>
      </c>
      <c r="M41" s="6">
        <f t="shared" ref="M41" si="240">C41+H41</f>
        <v>-16.600000000000001</v>
      </c>
      <c r="N41" s="6">
        <f t="shared" ref="N41" si="241">D41+I41</f>
        <v>-251051.28999999998</v>
      </c>
      <c r="O41" s="6">
        <f t="shared" ref="O41" si="242">E41+J41</f>
        <v>-6443.4599999999919</v>
      </c>
      <c r="P41" s="6"/>
      <c r="Q41" s="6">
        <f>ROUND(O41*0.1,2)+0.01</f>
        <v>-644.34</v>
      </c>
      <c r="R41" s="6">
        <f t="shared" ref="R41" si="243">ROUND(Q41*0.15,2)</f>
        <v>-96.65</v>
      </c>
      <c r="S41" s="6">
        <f t="shared" ref="S41:S46" si="244">ROUND(Q41*0.85,2)</f>
        <v>-547.69000000000005</v>
      </c>
    </row>
    <row r="42" spans="1:19" ht="15" customHeight="1" x14ac:dyDescent="0.25">
      <c r="A42" s="20">
        <f t="shared" si="13"/>
        <v>45710</v>
      </c>
      <c r="B42" s="6">
        <v>55457.9</v>
      </c>
      <c r="C42" s="6">
        <v>0</v>
      </c>
      <c r="D42" s="6">
        <v>-44412.990000000005</v>
      </c>
      <c r="E42" s="6">
        <f t="shared" ref="E42" si="245">SUM(B42:D42)</f>
        <v>11044.909999999996</v>
      </c>
      <c r="F42" s="12"/>
      <c r="G42" s="6">
        <v>150450.38</v>
      </c>
      <c r="H42" s="6">
        <v>0</v>
      </c>
      <c r="I42" s="6">
        <v>-138842.73000000001</v>
      </c>
      <c r="J42" s="6">
        <f t="shared" ref="J42" si="246">SUM(G42:I42)</f>
        <v>11607.649999999994</v>
      </c>
      <c r="K42" s="12"/>
      <c r="L42" s="6">
        <f t="shared" ref="L42" si="247">B42+G42</f>
        <v>205908.28</v>
      </c>
      <c r="M42" s="6">
        <f t="shared" ref="M42" si="248">C42+H42</f>
        <v>0</v>
      </c>
      <c r="N42" s="6">
        <f t="shared" ref="N42" si="249">D42+I42</f>
        <v>-183255.72000000003</v>
      </c>
      <c r="O42" s="6">
        <f t="shared" ref="O42" si="250">E42+J42</f>
        <v>22652.55999999999</v>
      </c>
      <c r="P42" s="6"/>
      <c r="Q42" s="6">
        <f>ROUND(O42*0.1,2)</f>
        <v>2265.2600000000002</v>
      </c>
      <c r="R42" s="6">
        <f t="shared" ref="R42" si="251">ROUND(Q42*0.15,2)</f>
        <v>339.79</v>
      </c>
      <c r="S42" s="6">
        <f t="shared" si="244"/>
        <v>1925.47</v>
      </c>
    </row>
    <row r="43" spans="1:19" ht="15" customHeight="1" x14ac:dyDescent="0.25">
      <c r="A43" s="20">
        <f t="shared" si="13"/>
        <v>45717</v>
      </c>
      <c r="B43" s="6">
        <v>51767.299999999996</v>
      </c>
      <c r="C43" s="6">
        <v>0</v>
      </c>
      <c r="D43" s="6">
        <v>-36942.22</v>
      </c>
      <c r="E43" s="6">
        <f t="shared" ref="E43" si="252">SUM(B43:D43)</f>
        <v>14825.079999999994</v>
      </c>
      <c r="F43" s="12"/>
      <c r="G43" s="6">
        <v>71340.13</v>
      </c>
      <c r="H43" s="6">
        <v>0</v>
      </c>
      <c r="I43" s="6">
        <v>-67232.89</v>
      </c>
      <c r="J43" s="6">
        <f t="shared" ref="J43" si="253">SUM(G43:I43)</f>
        <v>4107.2400000000052</v>
      </c>
      <c r="K43" s="12"/>
      <c r="L43" s="6">
        <f t="shared" ref="L43" si="254">B43+G43</f>
        <v>123107.43</v>
      </c>
      <c r="M43" s="6">
        <f t="shared" ref="M43" si="255">C43+H43</f>
        <v>0</v>
      </c>
      <c r="N43" s="6">
        <f t="shared" ref="N43" si="256">D43+I43</f>
        <v>-104175.11</v>
      </c>
      <c r="O43" s="6">
        <f t="shared" ref="O43" si="257">E43+J43</f>
        <v>18932.32</v>
      </c>
      <c r="P43" s="6"/>
      <c r="Q43" s="6">
        <f>ROUND(O43*0.1,2)</f>
        <v>1893.23</v>
      </c>
      <c r="R43" s="6">
        <f t="shared" ref="R43" si="258">ROUND(Q43*0.15,2)</f>
        <v>283.98</v>
      </c>
      <c r="S43" s="6">
        <f t="shared" si="244"/>
        <v>1609.25</v>
      </c>
    </row>
    <row r="44" spans="1:19" ht="15" customHeight="1" x14ac:dyDescent="0.25">
      <c r="A44" s="20">
        <f t="shared" si="13"/>
        <v>45724</v>
      </c>
      <c r="B44" s="6">
        <v>63758.599999999991</v>
      </c>
      <c r="C44" s="6">
        <v>-5</v>
      </c>
      <c r="D44" s="6">
        <v>-52019.59</v>
      </c>
      <c r="E44" s="6">
        <f t="shared" ref="E44" si="259">SUM(B44:D44)</f>
        <v>11734.009999999995</v>
      </c>
      <c r="F44" s="12"/>
      <c r="G44" s="6">
        <v>130113.53</v>
      </c>
      <c r="H44" s="6">
        <v>0</v>
      </c>
      <c r="I44" s="6">
        <v>-130600.28999999998</v>
      </c>
      <c r="J44" s="6">
        <f t="shared" ref="J44" si="260">SUM(G44:I44)</f>
        <v>-486.75999999998021</v>
      </c>
      <c r="K44" s="12"/>
      <c r="L44" s="6">
        <f t="shared" ref="L44" si="261">B44+G44</f>
        <v>193872.13</v>
      </c>
      <c r="M44" s="6">
        <f t="shared" ref="M44" si="262">C44+H44</f>
        <v>-5</v>
      </c>
      <c r="N44" s="6">
        <f t="shared" ref="N44" si="263">D44+I44</f>
        <v>-182619.87999999998</v>
      </c>
      <c r="O44" s="6">
        <f t="shared" ref="O44" si="264">E44+J44</f>
        <v>11247.250000000015</v>
      </c>
      <c r="P44" s="6"/>
      <c r="Q44" s="6">
        <f>ROUND(O44*0.1,2)-0.01</f>
        <v>1124.72</v>
      </c>
      <c r="R44" s="6">
        <f t="shared" ref="R44" si="265">ROUND(Q44*0.15,2)</f>
        <v>168.71</v>
      </c>
      <c r="S44" s="6">
        <f t="shared" si="244"/>
        <v>956.01</v>
      </c>
    </row>
    <row r="45" spans="1:19" ht="15" customHeight="1" x14ac:dyDescent="0.25">
      <c r="A45" s="20">
        <f t="shared" si="13"/>
        <v>45731</v>
      </c>
      <c r="B45" s="6">
        <v>53292.2</v>
      </c>
      <c r="C45" s="6">
        <v>0</v>
      </c>
      <c r="D45" s="6">
        <v>-41270.83</v>
      </c>
      <c r="E45" s="6">
        <f t="shared" ref="E45" si="266">SUM(B45:D45)</f>
        <v>12021.369999999995</v>
      </c>
      <c r="F45" s="12"/>
      <c r="G45" s="6">
        <v>44033.77</v>
      </c>
      <c r="H45" s="6">
        <v>0</v>
      </c>
      <c r="I45" s="6">
        <v>-40179.21</v>
      </c>
      <c r="J45" s="6">
        <f t="shared" ref="J45" si="267">SUM(G45:I45)</f>
        <v>3854.5599999999977</v>
      </c>
      <c r="K45" s="12"/>
      <c r="L45" s="6">
        <f t="shared" ref="L45" si="268">B45+G45</f>
        <v>97325.97</v>
      </c>
      <c r="M45" s="6">
        <f t="shared" ref="M45" si="269">C45+H45</f>
        <v>0</v>
      </c>
      <c r="N45" s="6">
        <f t="shared" ref="N45" si="270">D45+I45</f>
        <v>-81450.040000000008</v>
      </c>
      <c r="O45" s="6">
        <f t="shared" ref="O45" si="271">E45+J45</f>
        <v>15875.929999999993</v>
      </c>
      <c r="P45" s="6"/>
      <c r="Q45" s="6">
        <f>ROUND(O45*0.1,2)+0.01</f>
        <v>1587.6</v>
      </c>
      <c r="R45" s="6">
        <f t="shared" ref="R45" si="272">ROUND(Q45*0.15,2)</f>
        <v>238.14</v>
      </c>
      <c r="S45" s="6">
        <f t="shared" si="244"/>
        <v>1349.46</v>
      </c>
    </row>
    <row r="46" spans="1:19" ht="15" customHeight="1" x14ac:dyDescent="0.25">
      <c r="A46" s="20">
        <f t="shared" si="13"/>
        <v>45738</v>
      </c>
      <c r="B46" s="6">
        <v>97668.800000000003</v>
      </c>
      <c r="C46" s="6">
        <v>0</v>
      </c>
      <c r="D46" s="6">
        <v>-84257.76</v>
      </c>
      <c r="E46" s="6">
        <f t="shared" ref="E46" si="273">SUM(B46:D46)</f>
        <v>13411.040000000008</v>
      </c>
      <c r="F46" s="12"/>
      <c r="G46" s="6">
        <v>78074.8</v>
      </c>
      <c r="H46" s="6">
        <v>0</v>
      </c>
      <c r="I46" s="6">
        <v>-91741.22</v>
      </c>
      <c r="J46" s="6">
        <f t="shared" ref="J46" si="274">SUM(G46:I46)</f>
        <v>-13666.419999999998</v>
      </c>
      <c r="K46" s="12"/>
      <c r="L46" s="6">
        <f t="shared" ref="L46" si="275">B46+G46</f>
        <v>175743.6</v>
      </c>
      <c r="M46" s="6">
        <f t="shared" ref="M46" si="276">C46+H46</f>
        <v>0</v>
      </c>
      <c r="N46" s="6">
        <f t="shared" ref="N46" si="277">D46+I46</f>
        <v>-175998.97999999998</v>
      </c>
      <c r="O46" s="6">
        <f t="shared" ref="O46" si="278">E46+J46</f>
        <v>-255.3799999999901</v>
      </c>
      <c r="P46" s="6"/>
      <c r="Q46" s="6">
        <f>ROUND(O46*0.1,2)</f>
        <v>-25.54</v>
      </c>
      <c r="R46" s="6">
        <f t="shared" ref="R46" si="279">ROUND(Q46*0.15,2)</f>
        <v>-3.83</v>
      </c>
      <c r="S46" s="6">
        <f t="shared" si="244"/>
        <v>-21.71</v>
      </c>
    </row>
    <row r="47" spans="1:19" ht="15" customHeight="1" x14ac:dyDescent="0.25">
      <c r="A47" s="20">
        <f t="shared" si="13"/>
        <v>45745</v>
      </c>
      <c r="B47" s="6">
        <v>86383.4</v>
      </c>
      <c r="C47" s="6">
        <v>-40</v>
      </c>
      <c r="D47" s="6">
        <v>-84656.37</v>
      </c>
      <c r="E47" s="6">
        <f t="shared" ref="E47" si="280">SUM(B47:D47)</f>
        <v>1687.0299999999988</v>
      </c>
      <c r="F47" s="12"/>
      <c r="G47" s="6">
        <v>62789.41</v>
      </c>
      <c r="H47" s="6">
        <v>0</v>
      </c>
      <c r="I47" s="6">
        <v>-60535.719999999994</v>
      </c>
      <c r="J47" s="6">
        <f t="shared" ref="J47" si="281">SUM(G47:I47)</f>
        <v>2253.6900000000096</v>
      </c>
      <c r="K47" s="12"/>
      <c r="L47" s="6">
        <f t="shared" ref="L47" si="282">B47+G47</f>
        <v>149172.81</v>
      </c>
      <c r="M47" s="6">
        <f t="shared" ref="M47" si="283">C47+H47</f>
        <v>-40</v>
      </c>
      <c r="N47" s="6">
        <f t="shared" ref="N47" si="284">D47+I47</f>
        <v>-145192.09</v>
      </c>
      <c r="O47" s="6">
        <f t="shared" ref="O47" si="285">E47+J47</f>
        <v>3940.7200000000084</v>
      </c>
      <c r="P47" s="6"/>
      <c r="Q47" s="6">
        <f>ROUND(O47*0.1,2)</f>
        <v>394.07</v>
      </c>
      <c r="R47" s="6">
        <f t="shared" ref="R47" si="286">ROUND(Q47*0.15,2)</f>
        <v>59.11</v>
      </c>
      <c r="S47" s="6">
        <f t="shared" ref="S47" si="287">ROUND(Q47*0.85,2)</f>
        <v>334.96</v>
      </c>
    </row>
    <row r="48" spans="1:19" ht="15" customHeight="1" x14ac:dyDescent="0.25">
      <c r="A48" s="20">
        <f t="shared" si="13"/>
        <v>45752</v>
      </c>
      <c r="B48" s="6">
        <v>80150.8</v>
      </c>
      <c r="C48" s="6">
        <v>0</v>
      </c>
      <c r="D48" s="6">
        <v>-83957.79</v>
      </c>
      <c r="E48" s="6">
        <f t="shared" ref="E48" si="288">SUM(B48:D48)</f>
        <v>-3806.9899999999907</v>
      </c>
      <c r="F48" s="12"/>
      <c r="G48" s="6">
        <v>37982.040000000008</v>
      </c>
      <c r="H48" s="6">
        <v>0</v>
      </c>
      <c r="I48" s="6">
        <v>-33333.51</v>
      </c>
      <c r="J48" s="6">
        <f t="shared" ref="J48" si="289">SUM(G48:I48)</f>
        <v>4648.5300000000061</v>
      </c>
      <c r="K48" s="12"/>
      <c r="L48" s="6">
        <f t="shared" ref="L48" si="290">B48+G48</f>
        <v>118132.84000000001</v>
      </c>
      <c r="M48" s="6">
        <f t="shared" ref="M48" si="291">C48+H48</f>
        <v>0</v>
      </c>
      <c r="N48" s="6">
        <f t="shared" ref="N48" si="292">D48+I48</f>
        <v>-117291.29999999999</v>
      </c>
      <c r="O48" s="6">
        <f t="shared" ref="O48" si="293">E48+J48</f>
        <v>841.54000000001543</v>
      </c>
      <c r="P48" s="6"/>
      <c r="Q48" s="6">
        <f>ROUND(O48*0.1,2)</f>
        <v>84.15</v>
      </c>
      <c r="R48" s="6">
        <f t="shared" ref="R48" si="294">ROUND(Q48*0.15,2)</f>
        <v>12.62</v>
      </c>
      <c r="S48" s="6">
        <f t="shared" ref="S48" si="295">ROUND(Q48*0.85,2)</f>
        <v>71.53</v>
      </c>
    </row>
    <row r="49" spans="1:19" ht="15" customHeight="1" x14ac:dyDescent="0.25">
      <c r="A49" s="17"/>
      <c r="B49" s="6"/>
      <c r="C49" s="6"/>
      <c r="D49" s="6"/>
      <c r="E49" s="6"/>
      <c r="F49" s="12"/>
      <c r="G49" s="6"/>
      <c r="H49" s="6"/>
      <c r="I49" s="6"/>
      <c r="J49" s="6"/>
      <c r="K49" s="12"/>
      <c r="L49" s="6"/>
      <c r="M49" s="6"/>
      <c r="N49" s="6"/>
      <c r="O49" s="6"/>
      <c r="P49" s="6"/>
      <c r="Q49" s="6"/>
      <c r="R49" s="6"/>
      <c r="S49" s="18"/>
    </row>
    <row r="50" spans="1:19" ht="15" customHeight="1" thickBot="1" x14ac:dyDescent="0.3">
      <c r="B50" s="7">
        <f>SUM(B9:B49)</f>
        <v>3486274.8099999996</v>
      </c>
      <c r="C50" s="7">
        <f>SUM(C9:C49)</f>
        <v>-10693.6</v>
      </c>
      <c r="D50" s="7">
        <f>SUM(D9:D49)</f>
        <v>-3137060.3199999994</v>
      </c>
      <c r="E50" s="7">
        <f>SUM(E9:E49)</f>
        <v>338520.8899999999</v>
      </c>
      <c r="F50" s="12"/>
      <c r="G50" s="7">
        <f>SUM(G9:G49)</f>
        <v>3604610.8299999987</v>
      </c>
      <c r="H50" s="7">
        <f>SUM(H9:H49)</f>
        <v>0</v>
      </c>
      <c r="I50" s="7">
        <f>SUM(I9:I49)</f>
        <v>-3379919.7800000003</v>
      </c>
      <c r="J50" s="7">
        <f>SUM(J9:J49)</f>
        <v>224691.0499999999</v>
      </c>
      <c r="K50" s="12"/>
      <c r="L50" s="7">
        <f>SUM(L9:L49)</f>
        <v>7090885.6399999987</v>
      </c>
      <c r="M50" s="7">
        <f>SUM(M9:M49)</f>
        <v>-10693.6</v>
      </c>
      <c r="N50" s="7">
        <f>SUM(N9:N49)</f>
        <v>-6516980.1000000006</v>
      </c>
      <c r="O50" s="7">
        <f>SUM(O9:O49)</f>
        <v>563211.93999999983</v>
      </c>
      <c r="P50" s="12"/>
      <c r="Q50" s="7">
        <f>SUM(Q9:Q49)</f>
        <v>56321.190000000017</v>
      </c>
      <c r="R50" s="7">
        <f>SUM(R9:R49)</f>
        <v>8448.2100000000028</v>
      </c>
      <c r="S50" s="7">
        <f>SUM(S9:S49)</f>
        <v>47872.979999999981</v>
      </c>
    </row>
    <row r="51" spans="1:19" ht="15" customHeight="1" thickTop="1" x14ac:dyDescent="0.25"/>
    <row r="52" spans="1:19" ht="15" customHeight="1" x14ac:dyDescent="0.25">
      <c r="A52" s="11" t="s">
        <v>23</v>
      </c>
    </row>
    <row r="53" spans="1:19" ht="15" customHeight="1" x14ac:dyDescent="0.25">
      <c r="A53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S53"/>
  <sheetViews>
    <sheetView zoomScaleNormal="100" workbookViewId="0">
      <pane ySplit="6" topLeftCell="A23" activePane="bottomLeft" state="frozen"/>
      <selection activeCell="A4" sqref="A4:S4"/>
      <selection pane="bottomLeft" activeCell="A49" sqref="A49"/>
    </sheetView>
  </sheetViews>
  <sheetFormatPr defaultColWidth="10.7109375" defaultRowHeight="15" customHeight="1" x14ac:dyDescent="0.25"/>
  <cols>
    <col min="1" max="1" width="10.85546875" style="2" bestFit="1" customWidth="1"/>
    <col min="2" max="2" width="16.7109375" style="1" customWidth="1"/>
    <col min="3" max="3" width="13.7109375" style="1" customWidth="1"/>
    <col min="4" max="4" width="16.7109375" style="1" customWidth="1"/>
    <col min="5" max="5" width="15.7109375" style="1" customWidth="1"/>
    <col min="6" max="6" width="4.7109375" style="1" customWidth="1"/>
    <col min="7" max="7" width="16.7109375" style="1" customWidth="1"/>
    <col min="8" max="8" width="15" style="1" bestFit="1" customWidth="1"/>
    <col min="9" max="9" width="17.7109375" style="1" customWidth="1"/>
    <col min="10" max="10" width="16.5703125" style="1" customWidth="1"/>
    <col min="11" max="11" width="4.7109375" style="1" customWidth="1"/>
    <col min="12" max="12" width="16.7109375" style="1" customWidth="1"/>
    <col min="13" max="13" width="15.7109375" style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3" t="s">
        <v>10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26</v>
      </c>
      <c r="B5" s="6">
        <v>27119675.630000003</v>
      </c>
      <c r="C5" s="6">
        <v>-179412.94</v>
      </c>
      <c r="D5" s="6">
        <v>-24455471.220000003</v>
      </c>
      <c r="E5" s="6">
        <v>2484791.4700000002</v>
      </c>
      <c r="F5" s="12"/>
      <c r="G5" s="16">
        <v>193785566.63999999</v>
      </c>
      <c r="H5" s="16">
        <v>-463767.76000000013</v>
      </c>
      <c r="I5" s="16">
        <v>-173242193.63</v>
      </c>
      <c r="J5" s="16">
        <v>20079605.249999993</v>
      </c>
      <c r="K5" s="12"/>
      <c r="L5" s="6">
        <v>220905242.27000001</v>
      </c>
      <c r="M5" s="6">
        <v>-643180.69999999984</v>
      </c>
      <c r="N5" s="6">
        <v>-197697664.84999996</v>
      </c>
      <c r="O5" s="6">
        <v>22564396.72000001</v>
      </c>
      <c r="P5" s="12"/>
      <c r="Q5" s="6">
        <v>2256439.7800000003</v>
      </c>
      <c r="R5" s="6">
        <v>338465.96999999991</v>
      </c>
      <c r="S5" s="6">
        <v>1917973.81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tr">
        <f>Mountaineer!A9</f>
        <v>7/6/2024 *</v>
      </c>
      <c r="B9" s="6">
        <v>336329.12</v>
      </c>
      <c r="C9" s="6">
        <v>0</v>
      </c>
      <c r="D9" s="6">
        <v>-278059.72000000009</v>
      </c>
      <c r="E9" s="6">
        <f t="shared" ref="E9" si="0">SUM(B9:D9)</f>
        <v>58269.399999999907</v>
      </c>
      <c r="F9" s="12"/>
      <c r="G9" s="6">
        <v>1846738.8200000003</v>
      </c>
      <c r="H9" s="6">
        <v>-11425.43</v>
      </c>
      <c r="I9" s="6">
        <v>-1575924.26</v>
      </c>
      <c r="J9" s="6">
        <f t="shared" ref="J9" si="1">SUM(G9:I9)</f>
        <v>259389.13000000035</v>
      </c>
      <c r="K9" s="12"/>
      <c r="L9" s="6">
        <f t="shared" ref="L9:O9" si="2">B9+G9</f>
        <v>2183067.9400000004</v>
      </c>
      <c r="M9" s="6">
        <f t="shared" si="2"/>
        <v>-11425.43</v>
      </c>
      <c r="N9" s="6">
        <f t="shared" si="2"/>
        <v>-1853983.98</v>
      </c>
      <c r="O9" s="6">
        <f t="shared" si="2"/>
        <v>317658.53000000026</v>
      </c>
      <c r="P9" s="6"/>
      <c r="Q9" s="6">
        <f>ROUND(O9*0.1,2)-0.01</f>
        <v>31765.84</v>
      </c>
      <c r="R9" s="6">
        <f t="shared" ref="R9" si="3">ROUND(Q9*0.15,2)</f>
        <v>4764.88</v>
      </c>
      <c r="S9" s="6">
        <f t="shared" ref="S9" si="4">ROUND(Q9*0.85,2)</f>
        <v>27000.959999999999</v>
      </c>
    </row>
    <row r="10" spans="1:19" ht="15" customHeight="1" x14ac:dyDescent="0.25">
      <c r="A10" s="20">
        <v>45486</v>
      </c>
      <c r="B10" s="6">
        <v>306178.13</v>
      </c>
      <c r="C10" s="6">
        <v>0</v>
      </c>
      <c r="D10" s="6">
        <v>-343877.79</v>
      </c>
      <c r="E10" s="6">
        <f t="shared" ref="E10" si="5">SUM(B10:D10)</f>
        <v>-37699.659999999974</v>
      </c>
      <c r="F10" s="12"/>
      <c r="G10" s="6">
        <v>2182170.79</v>
      </c>
      <c r="H10" s="6">
        <v>-23604.14</v>
      </c>
      <c r="I10" s="6">
        <v>-1880356.2900000003</v>
      </c>
      <c r="J10" s="6">
        <f t="shared" ref="J10" si="6">SUM(G10:I10)</f>
        <v>278210.35999999964</v>
      </c>
      <c r="K10" s="12"/>
      <c r="L10" s="6">
        <f t="shared" ref="L10" si="7">B10+G10</f>
        <v>2488348.92</v>
      </c>
      <c r="M10" s="6">
        <f t="shared" ref="M10" si="8">C10+H10</f>
        <v>-23604.14</v>
      </c>
      <c r="N10" s="6">
        <f t="shared" ref="N10" si="9">D10+I10</f>
        <v>-2224234.08</v>
      </c>
      <c r="O10" s="6">
        <f t="shared" ref="O10" si="10">E10+J10</f>
        <v>240510.69999999966</v>
      </c>
      <c r="P10" s="6"/>
      <c r="Q10" s="6">
        <f>ROUND(O10*0.1,2)</f>
        <v>24051.07</v>
      </c>
      <c r="R10" s="6">
        <f t="shared" ref="R10" si="11">ROUND(Q10*0.15,2)</f>
        <v>3607.66</v>
      </c>
      <c r="S10" s="6">
        <f t="shared" ref="S10" si="12">ROUND(Q10*0.85,2)</f>
        <v>20443.41</v>
      </c>
    </row>
    <row r="11" spans="1:19" ht="15" customHeight="1" x14ac:dyDescent="0.25">
      <c r="A11" s="20">
        <f t="shared" ref="A11:A48" si="13">A10+7</f>
        <v>45493</v>
      </c>
      <c r="B11" s="6">
        <v>293703.46000000002</v>
      </c>
      <c r="C11" s="6">
        <v>0</v>
      </c>
      <c r="D11" s="6">
        <v>-223491.75</v>
      </c>
      <c r="E11" s="6">
        <f t="shared" ref="E11" si="14">SUM(B11:D11)</f>
        <v>70211.710000000021</v>
      </c>
      <c r="F11" s="12"/>
      <c r="G11" s="6">
        <v>2059580.62</v>
      </c>
      <c r="H11" s="6">
        <v>-5472.5999999999995</v>
      </c>
      <c r="I11" s="6">
        <v>-1859761.6099999999</v>
      </c>
      <c r="J11" s="6">
        <f t="shared" ref="J11" si="15">SUM(G11:I11)</f>
        <v>194346.41000000015</v>
      </c>
      <c r="K11" s="12"/>
      <c r="L11" s="6">
        <f t="shared" ref="L11" si="16">B11+G11</f>
        <v>2353284.08</v>
      </c>
      <c r="M11" s="6">
        <f t="shared" ref="M11" si="17">C11+H11</f>
        <v>-5472.5999999999995</v>
      </c>
      <c r="N11" s="6">
        <f t="shared" ref="N11" si="18">D11+I11</f>
        <v>-2083253.3599999999</v>
      </c>
      <c r="O11" s="6">
        <f t="shared" ref="O11" si="19">E11+J11</f>
        <v>264558.12000000017</v>
      </c>
      <c r="P11" s="6"/>
      <c r="Q11" s="6">
        <f>ROUND(O11*0.1,2)+0.01</f>
        <v>26455.82</v>
      </c>
      <c r="R11" s="6">
        <f t="shared" ref="R11" si="20">ROUND(Q11*0.15,2)</f>
        <v>3968.37</v>
      </c>
      <c r="S11" s="6">
        <f t="shared" ref="S11" si="21">ROUND(Q11*0.85,2)</f>
        <v>22487.45</v>
      </c>
    </row>
    <row r="12" spans="1:19" ht="15" customHeight="1" x14ac:dyDescent="0.25">
      <c r="A12" s="20">
        <f t="shared" si="13"/>
        <v>45500</v>
      </c>
      <c r="B12" s="6">
        <v>312884.83000000007</v>
      </c>
      <c r="C12" s="6">
        <v>0</v>
      </c>
      <c r="D12" s="6">
        <v>-192033.92000000001</v>
      </c>
      <c r="E12" s="6">
        <f t="shared" ref="E12" si="22">SUM(B12:D12)</f>
        <v>120850.91000000006</v>
      </c>
      <c r="F12" s="12"/>
      <c r="G12" s="6">
        <v>2322385.44</v>
      </c>
      <c r="H12" s="6">
        <v>-10375.59</v>
      </c>
      <c r="I12" s="6">
        <v>-1985928.6099999999</v>
      </c>
      <c r="J12" s="6">
        <f t="shared" ref="J12" si="23">SUM(G12:I12)</f>
        <v>326081.24000000022</v>
      </c>
      <c r="K12" s="12"/>
      <c r="L12" s="6">
        <f t="shared" ref="L12" si="24">B12+G12</f>
        <v>2635270.27</v>
      </c>
      <c r="M12" s="6">
        <f t="shared" ref="M12" si="25">C12+H12</f>
        <v>-10375.59</v>
      </c>
      <c r="N12" s="6">
        <f t="shared" ref="N12" si="26">D12+I12</f>
        <v>-2177962.5299999998</v>
      </c>
      <c r="O12" s="6">
        <f t="shared" ref="O12" si="27">E12+J12</f>
        <v>446932.15000000026</v>
      </c>
      <c r="P12" s="6"/>
      <c r="Q12" s="6">
        <f>ROUND(O12*0.1,2)</f>
        <v>44693.22</v>
      </c>
      <c r="R12" s="6">
        <f t="shared" ref="R12" si="28">ROUND(Q12*0.15,2)</f>
        <v>6703.98</v>
      </c>
      <c r="S12" s="6">
        <f t="shared" ref="S12" si="29">ROUND(Q12*0.85,2)</f>
        <v>37989.24</v>
      </c>
    </row>
    <row r="13" spans="1:19" ht="15" customHeight="1" x14ac:dyDescent="0.25">
      <c r="A13" s="20">
        <f t="shared" si="13"/>
        <v>45507</v>
      </c>
      <c r="B13" s="6">
        <v>274833.48</v>
      </c>
      <c r="C13" s="6">
        <v>-127</v>
      </c>
      <c r="D13" s="6">
        <v>-256421.22999999998</v>
      </c>
      <c r="E13" s="6">
        <f t="shared" ref="E13" si="30">SUM(B13:D13)</f>
        <v>18285.25</v>
      </c>
      <c r="F13" s="12"/>
      <c r="G13" s="6">
        <v>2105013.21</v>
      </c>
      <c r="H13" s="6">
        <v>-15505.909999999998</v>
      </c>
      <c r="I13" s="6">
        <v>-1925147.27</v>
      </c>
      <c r="J13" s="6">
        <f t="shared" ref="J13" si="31">SUM(G13:I13)</f>
        <v>164360.03000000003</v>
      </c>
      <c r="K13" s="12"/>
      <c r="L13" s="6">
        <f t="shared" ref="L13" si="32">B13+G13</f>
        <v>2379846.69</v>
      </c>
      <c r="M13" s="6">
        <f t="shared" ref="M13" si="33">C13+H13</f>
        <v>-15632.909999999998</v>
      </c>
      <c r="N13" s="6">
        <f t="shared" ref="N13" si="34">D13+I13</f>
        <v>-2181568.5</v>
      </c>
      <c r="O13" s="6">
        <f t="shared" ref="O13" si="35">E13+J13</f>
        <v>182645.28000000003</v>
      </c>
      <c r="P13" s="6"/>
      <c r="Q13" s="6">
        <f>ROUND(O13*0.1,2)</f>
        <v>18264.53</v>
      </c>
      <c r="R13" s="6">
        <f t="shared" ref="R13" si="36">ROUND(Q13*0.15,2)</f>
        <v>2739.68</v>
      </c>
      <c r="S13" s="6">
        <f t="shared" ref="S13" si="37">ROUND(Q13*0.85,2)</f>
        <v>15524.85</v>
      </c>
    </row>
    <row r="14" spans="1:19" ht="15" customHeight="1" x14ac:dyDescent="0.25">
      <c r="A14" s="20">
        <f t="shared" si="13"/>
        <v>45514</v>
      </c>
      <c r="B14" s="6">
        <v>307891.21999999997</v>
      </c>
      <c r="C14" s="6">
        <v>-100</v>
      </c>
      <c r="D14" s="6">
        <v>-245876.37</v>
      </c>
      <c r="E14" s="6">
        <f t="shared" ref="E14" si="38">SUM(B14:D14)</f>
        <v>61914.849999999977</v>
      </c>
      <c r="F14" s="12"/>
      <c r="G14" s="6">
        <v>2439340.42</v>
      </c>
      <c r="H14" s="6">
        <v>-12718.640000000001</v>
      </c>
      <c r="I14" s="6">
        <v>-2030622.43</v>
      </c>
      <c r="J14" s="6">
        <f t="shared" ref="J14" si="39">SUM(G14:I14)</f>
        <v>395999.34999999986</v>
      </c>
      <c r="K14" s="12"/>
      <c r="L14" s="6">
        <f t="shared" ref="L14" si="40">B14+G14</f>
        <v>2747231.6399999997</v>
      </c>
      <c r="M14" s="6">
        <f t="shared" ref="M14" si="41">C14+H14</f>
        <v>-12818.640000000001</v>
      </c>
      <c r="N14" s="6">
        <f t="shared" ref="N14" si="42">D14+I14</f>
        <v>-2276498.7999999998</v>
      </c>
      <c r="O14" s="6">
        <f t="shared" ref="O14" si="43">E14+J14</f>
        <v>457914.19999999984</v>
      </c>
      <c r="P14" s="6"/>
      <c r="Q14" s="6">
        <f>ROUND(O14*0.1,2)+0.01</f>
        <v>45791.43</v>
      </c>
      <c r="R14" s="6">
        <f t="shared" ref="R14" si="44">ROUND(Q14*0.15,2)</f>
        <v>6868.71</v>
      </c>
      <c r="S14" s="6">
        <f t="shared" ref="S14" si="45">ROUND(Q14*0.85,2)</f>
        <v>38922.720000000001</v>
      </c>
    </row>
    <row r="15" spans="1:19" ht="15" customHeight="1" x14ac:dyDescent="0.25">
      <c r="A15" s="20">
        <f t="shared" si="13"/>
        <v>45521</v>
      </c>
      <c r="B15" s="6">
        <v>310744.25999999995</v>
      </c>
      <c r="C15" s="6">
        <v>-450</v>
      </c>
      <c r="D15" s="6">
        <v>-298064.33999999997</v>
      </c>
      <c r="E15" s="6">
        <f t="shared" ref="E15" si="46">SUM(B15:D15)</f>
        <v>12229.919999999984</v>
      </c>
      <c r="F15" s="12"/>
      <c r="G15" s="6">
        <v>2283569.98</v>
      </c>
      <c r="H15" s="6">
        <v>-7149.4</v>
      </c>
      <c r="I15" s="6">
        <v>-1850252.96</v>
      </c>
      <c r="J15" s="6">
        <f t="shared" ref="J15" si="47">SUM(G15:I15)</f>
        <v>426167.62000000011</v>
      </c>
      <c r="K15" s="12"/>
      <c r="L15" s="6">
        <f t="shared" ref="L15" si="48">B15+G15</f>
        <v>2594314.2399999998</v>
      </c>
      <c r="M15" s="6">
        <f t="shared" ref="M15" si="49">C15+H15</f>
        <v>-7599.4</v>
      </c>
      <c r="N15" s="6">
        <f t="shared" ref="N15" si="50">D15+I15</f>
        <v>-2148317.2999999998</v>
      </c>
      <c r="O15" s="6">
        <f t="shared" ref="O15" si="51">E15+J15</f>
        <v>438397.5400000001</v>
      </c>
      <c r="P15" s="6"/>
      <c r="Q15" s="6">
        <f t="shared" ref="Q15:Q20" si="52">ROUND(O15*0.1,2)</f>
        <v>43839.75</v>
      </c>
      <c r="R15" s="6">
        <f t="shared" ref="R15" si="53">ROUND(Q15*0.15,2)</f>
        <v>6575.96</v>
      </c>
      <c r="S15" s="6">
        <f t="shared" ref="S15" si="54">ROUND(Q15*0.85,2)</f>
        <v>37263.79</v>
      </c>
    </row>
    <row r="16" spans="1:19" ht="15" customHeight="1" x14ac:dyDescent="0.25">
      <c r="A16" s="20">
        <f t="shared" si="13"/>
        <v>45528</v>
      </c>
      <c r="B16" s="6">
        <v>342484.81999999995</v>
      </c>
      <c r="C16" s="6">
        <v>0</v>
      </c>
      <c r="D16" s="6">
        <v>-264699.31</v>
      </c>
      <c r="E16" s="6">
        <f t="shared" ref="E16" si="55">SUM(B16:D16)</f>
        <v>77785.509999999951</v>
      </c>
      <c r="F16" s="12"/>
      <c r="G16" s="6">
        <v>2434238.1900000004</v>
      </c>
      <c r="H16" s="6">
        <v>-5940.33</v>
      </c>
      <c r="I16" s="6">
        <v>-2074700.88</v>
      </c>
      <c r="J16" s="6">
        <f t="shared" ref="J16" si="56">SUM(G16:I16)</f>
        <v>353596.98000000045</v>
      </c>
      <c r="K16" s="12"/>
      <c r="L16" s="6">
        <f t="shared" ref="L16" si="57">B16+G16</f>
        <v>2776723.0100000002</v>
      </c>
      <c r="M16" s="6">
        <f t="shared" ref="M16" si="58">C16+H16</f>
        <v>-5940.33</v>
      </c>
      <c r="N16" s="6">
        <f t="shared" ref="N16" si="59">D16+I16</f>
        <v>-2339400.19</v>
      </c>
      <c r="O16" s="6">
        <f t="shared" ref="O16" si="60">E16+J16</f>
        <v>431382.4900000004</v>
      </c>
      <c r="P16" s="6"/>
      <c r="Q16" s="6">
        <f t="shared" si="52"/>
        <v>43138.25</v>
      </c>
      <c r="R16" s="6">
        <f t="shared" ref="R16" si="61">ROUND(Q16*0.15,2)</f>
        <v>6470.74</v>
      </c>
      <c r="S16" s="6">
        <f t="shared" ref="S16" si="62">ROUND(Q16*0.85,2)</f>
        <v>36667.51</v>
      </c>
    </row>
    <row r="17" spans="1:19" ht="15" customHeight="1" x14ac:dyDescent="0.25">
      <c r="A17" s="20">
        <f t="shared" si="13"/>
        <v>45535</v>
      </c>
      <c r="B17" s="6">
        <v>526279.46</v>
      </c>
      <c r="C17" s="6">
        <v>-556.29999999999995</v>
      </c>
      <c r="D17" s="6">
        <v>-347270.23</v>
      </c>
      <c r="E17" s="6">
        <f t="shared" ref="E17" si="63">SUM(B17:D17)</f>
        <v>178452.92999999993</v>
      </c>
      <c r="F17" s="12"/>
      <c r="G17" s="6">
        <v>3739003.54</v>
      </c>
      <c r="H17" s="6">
        <v>-14351.920000000002</v>
      </c>
      <c r="I17" s="6">
        <v>-3310843.81</v>
      </c>
      <c r="J17" s="6">
        <f t="shared" ref="J17" si="64">SUM(G17:I17)</f>
        <v>413807.81000000006</v>
      </c>
      <c r="K17" s="12"/>
      <c r="L17" s="6">
        <f t="shared" ref="L17" si="65">B17+G17</f>
        <v>4265283</v>
      </c>
      <c r="M17" s="6">
        <f t="shared" ref="M17" si="66">C17+H17</f>
        <v>-14908.220000000001</v>
      </c>
      <c r="N17" s="6">
        <f t="shared" ref="N17" si="67">D17+I17</f>
        <v>-3658114.04</v>
      </c>
      <c r="O17" s="6">
        <f t="shared" ref="O17" si="68">E17+J17</f>
        <v>592260.74</v>
      </c>
      <c r="P17" s="6"/>
      <c r="Q17" s="6">
        <f t="shared" si="52"/>
        <v>59226.07</v>
      </c>
      <c r="R17" s="6">
        <f t="shared" ref="R17" si="69">ROUND(Q17*0.15,2)</f>
        <v>8883.91</v>
      </c>
      <c r="S17" s="6">
        <f t="shared" ref="S17" si="70">ROUND(Q17*0.85,2)</f>
        <v>50342.16</v>
      </c>
    </row>
    <row r="18" spans="1:19" ht="15" customHeight="1" x14ac:dyDescent="0.25">
      <c r="A18" s="20">
        <f t="shared" si="13"/>
        <v>45542</v>
      </c>
      <c r="B18" s="6">
        <v>663316.26</v>
      </c>
      <c r="C18" s="6">
        <v>-55</v>
      </c>
      <c r="D18" s="6">
        <v>-379343.88</v>
      </c>
      <c r="E18" s="6">
        <f t="shared" ref="E18" si="71">SUM(B18:D18)</f>
        <v>283917.38</v>
      </c>
      <c r="F18" s="12"/>
      <c r="G18" s="6">
        <v>4579163.3900000006</v>
      </c>
      <c r="H18" s="6">
        <v>-21594.06</v>
      </c>
      <c r="I18" s="6">
        <v>-3867986.9000000004</v>
      </c>
      <c r="J18" s="6">
        <f t="shared" ref="J18" si="72">SUM(G18:I18)</f>
        <v>689582.43000000063</v>
      </c>
      <c r="K18" s="12"/>
      <c r="L18" s="6">
        <f t="shared" ref="L18" si="73">B18+G18</f>
        <v>5242479.6500000004</v>
      </c>
      <c r="M18" s="6">
        <f t="shared" ref="M18" si="74">C18+H18</f>
        <v>-21649.06</v>
      </c>
      <c r="N18" s="6">
        <f t="shared" ref="N18" si="75">D18+I18</f>
        <v>-4247330.78</v>
      </c>
      <c r="O18" s="6">
        <f t="shared" ref="O18" si="76">E18+J18</f>
        <v>973499.81000000064</v>
      </c>
      <c r="P18" s="6"/>
      <c r="Q18" s="6">
        <f t="shared" si="52"/>
        <v>97349.98</v>
      </c>
      <c r="R18" s="6">
        <f t="shared" ref="R18" si="77">ROUND(Q18*0.15,2)</f>
        <v>14602.5</v>
      </c>
      <c r="S18" s="6">
        <f t="shared" ref="S18" si="78">ROUND(Q18*0.85,2)</f>
        <v>82747.48</v>
      </c>
    </row>
    <row r="19" spans="1:19" ht="15" customHeight="1" x14ac:dyDescent="0.25">
      <c r="A19" s="20">
        <f t="shared" si="13"/>
        <v>45549</v>
      </c>
      <c r="B19" s="6">
        <v>702110.8</v>
      </c>
      <c r="C19" s="6">
        <v>-400</v>
      </c>
      <c r="D19" s="6">
        <v>-549492.91</v>
      </c>
      <c r="E19" s="6">
        <f t="shared" ref="E19" si="79">SUM(B19:D19)</f>
        <v>152217.89000000001</v>
      </c>
      <c r="F19" s="12"/>
      <c r="G19" s="6">
        <v>5248201.9400000004</v>
      </c>
      <c r="H19" s="6">
        <v>-33841.759999999995</v>
      </c>
      <c r="I19" s="6">
        <v>-4326922.26</v>
      </c>
      <c r="J19" s="6">
        <f t="shared" ref="J19" si="80">SUM(G19:I19)</f>
        <v>887437.92000000086</v>
      </c>
      <c r="K19" s="12"/>
      <c r="L19" s="6">
        <f t="shared" ref="L19" si="81">B19+G19</f>
        <v>5950312.7400000002</v>
      </c>
      <c r="M19" s="6">
        <f t="shared" ref="M19" si="82">C19+H19</f>
        <v>-34241.759999999995</v>
      </c>
      <c r="N19" s="6">
        <f t="shared" ref="N19" si="83">D19+I19</f>
        <v>-4876415.17</v>
      </c>
      <c r="O19" s="6">
        <f t="shared" ref="O19" si="84">E19+J19</f>
        <v>1039655.8100000009</v>
      </c>
      <c r="P19" s="6"/>
      <c r="Q19" s="6">
        <f t="shared" si="52"/>
        <v>103965.58</v>
      </c>
      <c r="R19" s="6">
        <f t="shared" ref="R19" si="85">ROUND(Q19*0.15,2)</f>
        <v>15594.84</v>
      </c>
      <c r="S19" s="6">
        <f t="shared" ref="S19" si="86">ROUND(Q19*0.85,2)</f>
        <v>88370.74</v>
      </c>
    </row>
    <row r="20" spans="1:19" ht="15" customHeight="1" x14ac:dyDescent="0.25">
      <c r="A20" s="20">
        <f t="shared" si="13"/>
        <v>45556</v>
      </c>
      <c r="B20" s="6">
        <v>625554.4</v>
      </c>
      <c r="C20" s="6">
        <v>-863.34</v>
      </c>
      <c r="D20" s="6">
        <v>-523583.33</v>
      </c>
      <c r="E20" s="6">
        <f t="shared" ref="E20" si="87">SUM(B20:D20)</f>
        <v>101107.73000000004</v>
      </c>
      <c r="F20" s="12"/>
      <c r="G20" s="6">
        <v>4734816.62</v>
      </c>
      <c r="H20" s="6">
        <v>-13717.06</v>
      </c>
      <c r="I20" s="6">
        <v>-4046400.95</v>
      </c>
      <c r="J20" s="6">
        <f t="shared" ref="J20" si="88">SUM(G20:I20)</f>
        <v>674698.61000000034</v>
      </c>
      <c r="K20" s="12"/>
      <c r="L20" s="6">
        <f t="shared" ref="L20" si="89">B20+G20</f>
        <v>5360371.0200000005</v>
      </c>
      <c r="M20" s="6">
        <f t="shared" ref="M20" si="90">C20+H20</f>
        <v>-14580.4</v>
      </c>
      <c r="N20" s="6">
        <f t="shared" ref="N20" si="91">D20+I20</f>
        <v>-4569984.28</v>
      </c>
      <c r="O20" s="6">
        <f t="shared" ref="O20" si="92">E20+J20</f>
        <v>775806.34000000032</v>
      </c>
      <c r="P20" s="6"/>
      <c r="Q20" s="6">
        <f t="shared" si="52"/>
        <v>77580.63</v>
      </c>
      <c r="R20" s="6">
        <f t="shared" ref="R20" si="93">ROUND(Q20*0.15,2)</f>
        <v>11637.09</v>
      </c>
      <c r="S20" s="6">
        <f t="shared" ref="S20" si="94">ROUND(Q20*0.85,2)</f>
        <v>65943.539999999994</v>
      </c>
    </row>
    <row r="21" spans="1:19" ht="15" customHeight="1" x14ac:dyDescent="0.25">
      <c r="A21" s="20">
        <f t="shared" si="13"/>
        <v>45563</v>
      </c>
      <c r="B21" s="6">
        <v>596291.43999999994</v>
      </c>
      <c r="C21" s="6">
        <v>-1910</v>
      </c>
      <c r="D21" s="6">
        <v>-466832.34</v>
      </c>
      <c r="E21" s="6">
        <f t="shared" ref="E21" si="95">SUM(B21:D21)</f>
        <v>127549.09999999992</v>
      </c>
      <c r="F21" s="12"/>
      <c r="G21" s="6">
        <v>5458627.7200000007</v>
      </c>
      <c r="H21" s="6">
        <v>-9430.19</v>
      </c>
      <c r="I21" s="6">
        <v>-4829302.21</v>
      </c>
      <c r="J21" s="6">
        <f t="shared" ref="J21" si="96">SUM(G21:I21)</f>
        <v>619895.3200000003</v>
      </c>
      <c r="K21" s="12"/>
      <c r="L21" s="6">
        <f t="shared" ref="L21" si="97">B21+G21</f>
        <v>6054919.1600000001</v>
      </c>
      <c r="M21" s="6">
        <f t="shared" ref="M21" si="98">C21+H21</f>
        <v>-11340.19</v>
      </c>
      <c r="N21" s="6">
        <f t="shared" ref="N21" si="99">D21+I21</f>
        <v>-5296134.55</v>
      </c>
      <c r="O21" s="6">
        <f t="shared" ref="O21" si="100">E21+J21</f>
        <v>747444.42000000016</v>
      </c>
      <c r="P21" s="6"/>
      <c r="Q21" s="6">
        <f t="shared" ref="Q21" si="101">ROUND(O21*0.1,2)</f>
        <v>74744.44</v>
      </c>
      <c r="R21" s="6">
        <f t="shared" ref="R21" si="102">ROUND(Q21*0.15,2)</f>
        <v>11211.67</v>
      </c>
      <c r="S21" s="6">
        <f t="shared" ref="S21" si="103">ROUND(Q21*0.85,2)</f>
        <v>63532.77</v>
      </c>
    </row>
    <row r="22" spans="1:19" ht="15" customHeight="1" x14ac:dyDescent="0.25">
      <c r="A22" s="20">
        <f t="shared" si="13"/>
        <v>45570</v>
      </c>
      <c r="B22" s="6">
        <v>564219.80000000005</v>
      </c>
      <c r="C22" s="6">
        <v>0</v>
      </c>
      <c r="D22" s="6">
        <v>-526516.11</v>
      </c>
      <c r="E22" s="6">
        <f t="shared" ref="E22" si="104">SUM(B22:D22)</f>
        <v>37703.690000000061</v>
      </c>
      <c r="F22" s="12"/>
      <c r="G22" s="6">
        <v>5349554.46</v>
      </c>
      <c r="H22" s="6">
        <v>-6514.0400000000009</v>
      </c>
      <c r="I22" s="6">
        <v>-4477329.9700000007</v>
      </c>
      <c r="J22" s="6">
        <f t="shared" ref="J22" si="105">SUM(G22:I22)</f>
        <v>865710.44999999925</v>
      </c>
      <c r="K22" s="12"/>
      <c r="L22" s="6">
        <f t="shared" ref="L22" si="106">B22+G22</f>
        <v>5913774.2599999998</v>
      </c>
      <c r="M22" s="6">
        <f t="shared" ref="M22" si="107">C22+H22</f>
        <v>-6514.0400000000009</v>
      </c>
      <c r="N22" s="6">
        <f t="shared" ref="N22" si="108">D22+I22</f>
        <v>-5003846.080000001</v>
      </c>
      <c r="O22" s="6">
        <f t="shared" ref="O22" si="109">E22+J22</f>
        <v>903414.13999999932</v>
      </c>
      <c r="P22" s="6"/>
      <c r="Q22" s="6">
        <f t="shared" ref="Q22" si="110">ROUND(O22*0.1,2)</f>
        <v>90341.41</v>
      </c>
      <c r="R22" s="6">
        <f t="shared" ref="R22" si="111">ROUND(Q22*0.15,2)</f>
        <v>13551.21</v>
      </c>
      <c r="S22" s="6">
        <f t="shared" ref="S22" si="112">ROUND(Q22*0.85,2)</f>
        <v>76790.2</v>
      </c>
    </row>
    <row r="23" spans="1:19" ht="15" customHeight="1" x14ac:dyDescent="0.25">
      <c r="A23" s="20">
        <f t="shared" si="13"/>
        <v>45577</v>
      </c>
      <c r="B23" s="6">
        <v>514950.19999999995</v>
      </c>
      <c r="C23" s="6">
        <v>0</v>
      </c>
      <c r="D23" s="6">
        <v>-445575.77</v>
      </c>
      <c r="E23" s="6">
        <f t="shared" ref="E23" si="113">SUM(B23:D23)</f>
        <v>69374.429999999935</v>
      </c>
      <c r="F23" s="12"/>
      <c r="G23" s="6">
        <v>4686377.33</v>
      </c>
      <c r="H23" s="6">
        <v>-2090.89</v>
      </c>
      <c r="I23" s="6">
        <v>-3952522.36</v>
      </c>
      <c r="J23" s="6">
        <f t="shared" ref="J23" si="114">SUM(G23:I23)</f>
        <v>731764.08000000054</v>
      </c>
      <c r="K23" s="12"/>
      <c r="L23" s="6">
        <f t="shared" ref="L23" si="115">B23+G23</f>
        <v>5201327.53</v>
      </c>
      <c r="M23" s="6">
        <f t="shared" ref="M23" si="116">C23+H23</f>
        <v>-2090.89</v>
      </c>
      <c r="N23" s="6">
        <f t="shared" ref="N23" si="117">D23+I23</f>
        <v>-4398098.13</v>
      </c>
      <c r="O23" s="6">
        <f t="shared" ref="O23" si="118">E23+J23</f>
        <v>801138.51000000047</v>
      </c>
      <c r="P23" s="6"/>
      <c r="Q23" s="6">
        <f>ROUND(O23*0.1,2)-0.01</f>
        <v>80113.840000000011</v>
      </c>
      <c r="R23" s="6">
        <f t="shared" ref="R23" si="119">ROUND(Q23*0.15,2)</f>
        <v>12017.08</v>
      </c>
      <c r="S23" s="6">
        <f t="shared" ref="S23" si="120">ROUND(Q23*0.85,2)</f>
        <v>68096.759999999995</v>
      </c>
    </row>
    <row r="24" spans="1:19" ht="15" customHeight="1" x14ac:dyDescent="0.25">
      <c r="A24" s="20">
        <f t="shared" si="13"/>
        <v>45584</v>
      </c>
      <c r="B24" s="6">
        <v>672395.18</v>
      </c>
      <c r="C24" s="6">
        <v>0</v>
      </c>
      <c r="D24" s="6">
        <v>-669267.39999999991</v>
      </c>
      <c r="E24" s="6">
        <f t="shared" ref="E24" si="121">SUM(B24:D24)</f>
        <v>3127.7800000001444</v>
      </c>
      <c r="F24" s="12"/>
      <c r="G24" s="6">
        <v>5296841.6199999992</v>
      </c>
      <c r="H24" s="6">
        <v>-5631.2799999999988</v>
      </c>
      <c r="I24" s="6">
        <v>-5319519.6400000006</v>
      </c>
      <c r="J24" s="6">
        <f t="shared" ref="J24" si="122">SUM(G24:I24)</f>
        <v>-28309.300000001676</v>
      </c>
      <c r="K24" s="12"/>
      <c r="L24" s="6">
        <f t="shared" ref="L24" si="123">B24+G24</f>
        <v>5969236.7999999989</v>
      </c>
      <c r="M24" s="6">
        <f t="shared" ref="M24" si="124">C24+H24</f>
        <v>-5631.2799999999988</v>
      </c>
      <c r="N24" s="6">
        <f t="shared" ref="N24" si="125">D24+I24</f>
        <v>-5988787.040000001</v>
      </c>
      <c r="O24" s="6">
        <f t="shared" ref="O24" si="126">E24+J24</f>
        <v>-25181.520000001532</v>
      </c>
      <c r="P24" s="6"/>
      <c r="Q24" s="6">
        <f>ROUND(O24*0.1,2)</f>
        <v>-2518.15</v>
      </c>
      <c r="R24" s="6">
        <f t="shared" ref="R24" si="127">ROUND(Q24*0.15,2)</f>
        <v>-377.72</v>
      </c>
      <c r="S24" s="6">
        <f t="shared" ref="S24" si="128">ROUND(Q24*0.85,2)</f>
        <v>-2140.4299999999998</v>
      </c>
    </row>
    <row r="25" spans="1:19" ht="15" customHeight="1" x14ac:dyDescent="0.25">
      <c r="A25" s="20">
        <f t="shared" si="13"/>
        <v>45591</v>
      </c>
      <c r="B25" s="6">
        <v>750469.3</v>
      </c>
      <c r="C25" s="6">
        <v>0</v>
      </c>
      <c r="D25" s="6">
        <v>-693993.04999999993</v>
      </c>
      <c r="E25" s="6">
        <f t="shared" ref="E25" si="129">SUM(B25:D25)</f>
        <v>56476.250000000116</v>
      </c>
      <c r="F25" s="12"/>
      <c r="G25" s="6">
        <v>5905732.9100000001</v>
      </c>
      <c r="H25" s="6">
        <v>-17206.919999999998</v>
      </c>
      <c r="I25" s="6">
        <v>-5764337.7999999989</v>
      </c>
      <c r="J25" s="6">
        <f t="shared" ref="J25" si="130">SUM(G25:I25)</f>
        <v>124188.19000000134</v>
      </c>
      <c r="K25" s="12"/>
      <c r="L25" s="6">
        <f t="shared" ref="L25" si="131">B25+G25</f>
        <v>6656202.21</v>
      </c>
      <c r="M25" s="6">
        <f t="shared" ref="M25" si="132">C25+H25</f>
        <v>-17206.919999999998</v>
      </c>
      <c r="N25" s="6">
        <f t="shared" ref="N25" si="133">D25+I25</f>
        <v>-6458330.8499999987</v>
      </c>
      <c r="O25" s="6">
        <f t="shared" ref="O25" si="134">E25+J25</f>
        <v>180664.44000000146</v>
      </c>
      <c r="P25" s="6"/>
      <c r="Q25" s="6">
        <f>ROUND(O25*0.1,2)</f>
        <v>18066.439999999999</v>
      </c>
      <c r="R25" s="6">
        <f t="shared" ref="R25" si="135">ROUND(Q25*0.15,2)</f>
        <v>2709.97</v>
      </c>
      <c r="S25" s="6">
        <f t="shared" ref="S25" si="136">ROUND(Q25*0.85,2)</f>
        <v>15356.47</v>
      </c>
    </row>
    <row r="26" spans="1:19" ht="15" customHeight="1" x14ac:dyDescent="0.25">
      <c r="A26" s="20">
        <f t="shared" si="13"/>
        <v>45598</v>
      </c>
      <c r="B26" s="6">
        <v>690625.86</v>
      </c>
      <c r="C26" s="6">
        <v>-350</v>
      </c>
      <c r="D26" s="6">
        <v>-660111.74000000011</v>
      </c>
      <c r="E26" s="6">
        <f t="shared" ref="E26" si="137">SUM(B26:D26)</f>
        <v>30164.119999999879</v>
      </c>
      <c r="F26" s="12"/>
      <c r="G26" s="6">
        <v>4950212.92</v>
      </c>
      <c r="H26" s="6">
        <v>-5167.26</v>
      </c>
      <c r="I26" s="6">
        <v>-4532529.9499999993</v>
      </c>
      <c r="J26" s="6">
        <f t="shared" ref="J26" si="138">SUM(G26:I26)</f>
        <v>412515.71000000089</v>
      </c>
      <c r="K26" s="12"/>
      <c r="L26" s="6">
        <f t="shared" ref="L26" si="139">B26+G26</f>
        <v>5640838.7800000003</v>
      </c>
      <c r="M26" s="6">
        <f t="shared" ref="M26" si="140">C26+H26</f>
        <v>-5517.26</v>
      </c>
      <c r="N26" s="6">
        <f t="shared" ref="N26" si="141">D26+I26</f>
        <v>-5192641.6899999995</v>
      </c>
      <c r="O26" s="6">
        <f t="shared" ref="O26" si="142">E26+J26</f>
        <v>442679.83000000077</v>
      </c>
      <c r="P26" s="6"/>
      <c r="Q26" s="6">
        <f>ROUND(O26*0.1,2)+0.01</f>
        <v>44267.990000000005</v>
      </c>
      <c r="R26" s="6">
        <f t="shared" ref="R26" si="143">ROUND(Q26*0.15,2)</f>
        <v>6640.2</v>
      </c>
      <c r="S26" s="6">
        <f t="shared" ref="S26" si="144">ROUND(Q26*0.85,2)</f>
        <v>37627.79</v>
      </c>
    </row>
    <row r="27" spans="1:19" ht="15" customHeight="1" x14ac:dyDescent="0.25">
      <c r="A27" s="20">
        <f t="shared" si="13"/>
        <v>45605</v>
      </c>
      <c r="B27" s="6">
        <v>718345.56</v>
      </c>
      <c r="C27" s="6">
        <v>-70</v>
      </c>
      <c r="D27" s="6">
        <v>-768915.7</v>
      </c>
      <c r="E27" s="6">
        <f t="shared" ref="E27" si="145">SUM(B27:D27)</f>
        <v>-50640.139999999898</v>
      </c>
      <c r="F27" s="12"/>
      <c r="G27" s="6">
        <v>4571556.71</v>
      </c>
      <c r="H27" s="6">
        <v>-6086.8499999999995</v>
      </c>
      <c r="I27" s="6">
        <v>-4030605.7699999996</v>
      </c>
      <c r="J27" s="6">
        <f t="shared" ref="J27" si="146">SUM(G27:I27)</f>
        <v>534864.09000000078</v>
      </c>
      <c r="K27" s="12"/>
      <c r="L27" s="6">
        <f t="shared" ref="L27" si="147">B27+G27</f>
        <v>5289902.2699999996</v>
      </c>
      <c r="M27" s="6">
        <f t="shared" ref="M27" si="148">C27+H27</f>
        <v>-6156.8499999999995</v>
      </c>
      <c r="N27" s="6">
        <f t="shared" ref="N27" si="149">D27+I27</f>
        <v>-4799521.47</v>
      </c>
      <c r="O27" s="6">
        <f t="shared" ref="O27" si="150">E27+J27</f>
        <v>484223.95000000088</v>
      </c>
      <c r="P27" s="6"/>
      <c r="Q27" s="6">
        <f>ROUND(O27*0.1,2)</f>
        <v>48422.400000000001</v>
      </c>
      <c r="R27" s="6">
        <f t="shared" ref="R27" si="151">ROUND(Q27*0.15,2)</f>
        <v>7263.36</v>
      </c>
      <c r="S27" s="6">
        <f t="shared" ref="S27" si="152">ROUND(Q27*0.85,2)</f>
        <v>41159.040000000001</v>
      </c>
    </row>
    <row r="28" spans="1:19" ht="15" customHeight="1" x14ac:dyDescent="0.25">
      <c r="A28" s="20">
        <f t="shared" si="13"/>
        <v>45612</v>
      </c>
      <c r="B28" s="6">
        <v>533813.13</v>
      </c>
      <c r="C28" s="6">
        <v>0</v>
      </c>
      <c r="D28" s="6">
        <v>-440808.76</v>
      </c>
      <c r="E28" s="6">
        <f t="shared" ref="E28" si="153">SUM(B28:D28)</f>
        <v>93004.37</v>
      </c>
      <c r="F28" s="12"/>
      <c r="G28" s="6">
        <v>5399863.3600000003</v>
      </c>
      <c r="H28" s="6">
        <v>-5873.93</v>
      </c>
      <c r="I28" s="6">
        <v>-4080425.07</v>
      </c>
      <c r="J28" s="6">
        <f t="shared" ref="J28" si="154">SUM(G28:I28)</f>
        <v>1313564.3600000008</v>
      </c>
      <c r="K28" s="12"/>
      <c r="L28" s="6">
        <f t="shared" ref="L28" si="155">B28+G28</f>
        <v>5933676.4900000002</v>
      </c>
      <c r="M28" s="6">
        <f t="shared" ref="M28" si="156">C28+H28</f>
        <v>-5873.93</v>
      </c>
      <c r="N28" s="6">
        <f t="shared" ref="N28" si="157">D28+I28</f>
        <v>-4521233.83</v>
      </c>
      <c r="O28" s="6">
        <f t="shared" ref="O28" si="158">E28+J28</f>
        <v>1406568.7300000009</v>
      </c>
      <c r="P28" s="6"/>
      <c r="Q28" s="6">
        <f>ROUND(O28*0.1,2)+0.01</f>
        <v>140656.88</v>
      </c>
      <c r="R28" s="6">
        <f t="shared" ref="R28" si="159">ROUND(Q28*0.15,2)</f>
        <v>21098.53</v>
      </c>
      <c r="S28" s="6">
        <f t="shared" ref="S28" si="160">ROUND(Q28*0.85,2)</f>
        <v>119558.35</v>
      </c>
    </row>
    <row r="29" spans="1:19" ht="15" customHeight="1" x14ac:dyDescent="0.25">
      <c r="A29" s="20">
        <f t="shared" si="13"/>
        <v>45619</v>
      </c>
      <c r="B29" s="6">
        <v>730633.44</v>
      </c>
      <c r="C29" s="6">
        <v>-176</v>
      </c>
      <c r="D29" s="6">
        <v>-621749</v>
      </c>
      <c r="E29" s="6">
        <f t="shared" ref="E29" si="161">SUM(B29:D29)</f>
        <v>108708.43999999994</v>
      </c>
      <c r="F29" s="12"/>
      <c r="G29" s="6">
        <v>4994457.49</v>
      </c>
      <c r="H29" s="6">
        <v>-5575.54</v>
      </c>
      <c r="I29" s="6">
        <v>-4640711.93</v>
      </c>
      <c r="J29" s="6">
        <f t="shared" ref="J29" si="162">SUM(G29:I29)</f>
        <v>348170.02000000048</v>
      </c>
      <c r="K29" s="12"/>
      <c r="L29" s="6">
        <f t="shared" ref="L29" si="163">B29+G29</f>
        <v>5725090.9299999997</v>
      </c>
      <c r="M29" s="6">
        <f t="shared" ref="M29" si="164">C29+H29</f>
        <v>-5751.54</v>
      </c>
      <c r="N29" s="6">
        <f t="shared" ref="N29" si="165">D29+I29</f>
        <v>-5262460.93</v>
      </c>
      <c r="O29" s="6">
        <f t="shared" ref="O29" si="166">E29+J29</f>
        <v>456878.46000000043</v>
      </c>
      <c r="P29" s="6"/>
      <c r="Q29" s="6">
        <f>ROUND(O29*0.1,2)-0.01</f>
        <v>45687.839999999997</v>
      </c>
      <c r="R29" s="6">
        <f t="shared" ref="R29" si="167">ROUND(Q29*0.15,2)</f>
        <v>6853.18</v>
      </c>
      <c r="S29" s="6">
        <f t="shared" ref="S29" si="168">ROUND(Q29*0.85,2)</f>
        <v>38834.660000000003</v>
      </c>
    </row>
    <row r="30" spans="1:19" ht="15" customHeight="1" x14ac:dyDescent="0.25">
      <c r="A30" s="20">
        <f t="shared" si="13"/>
        <v>45626</v>
      </c>
      <c r="B30" s="6">
        <v>811468.41999999993</v>
      </c>
      <c r="C30" s="6">
        <v>-500</v>
      </c>
      <c r="D30" s="6">
        <v>-663856.71</v>
      </c>
      <c r="E30" s="6">
        <f t="shared" ref="E30" si="169">SUM(B30:D30)</f>
        <v>147111.70999999996</v>
      </c>
      <c r="F30" s="12"/>
      <c r="G30" s="6">
        <v>6654727.0300000012</v>
      </c>
      <c r="H30" s="6">
        <v>-10626.66</v>
      </c>
      <c r="I30" s="6">
        <v>-6053669.8300000001</v>
      </c>
      <c r="J30" s="6">
        <f t="shared" ref="J30" si="170">SUM(G30:I30)</f>
        <v>590430.54000000097</v>
      </c>
      <c r="K30" s="12"/>
      <c r="L30" s="6">
        <f t="shared" ref="L30" si="171">B30+G30</f>
        <v>7466195.4500000011</v>
      </c>
      <c r="M30" s="6">
        <f t="shared" ref="M30" si="172">C30+H30</f>
        <v>-11126.66</v>
      </c>
      <c r="N30" s="6">
        <f t="shared" ref="N30" si="173">D30+I30</f>
        <v>-6717526.54</v>
      </c>
      <c r="O30" s="6">
        <f t="shared" ref="O30" si="174">E30+J30</f>
        <v>737542.25000000093</v>
      </c>
      <c r="P30" s="6"/>
      <c r="Q30" s="6">
        <f>ROUND(O30*0.1,2)</f>
        <v>73754.23</v>
      </c>
      <c r="R30" s="6">
        <f t="shared" ref="R30" si="175">ROUND(Q30*0.15,2)</f>
        <v>11063.13</v>
      </c>
      <c r="S30" s="6">
        <f t="shared" ref="S30" si="176">ROUND(Q30*0.85,2)</f>
        <v>62691.1</v>
      </c>
    </row>
    <row r="31" spans="1:19" ht="15" customHeight="1" x14ac:dyDescent="0.25">
      <c r="A31" s="20">
        <f t="shared" si="13"/>
        <v>45633</v>
      </c>
      <c r="B31" s="6">
        <v>565204.03999999992</v>
      </c>
      <c r="C31" s="6">
        <v>-100</v>
      </c>
      <c r="D31" s="6">
        <v>-693285.05999999994</v>
      </c>
      <c r="E31" s="6">
        <f t="shared" ref="E31" si="177">SUM(B31:D31)</f>
        <v>-128181.02000000002</v>
      </c>
      <c r="F31" s="12"/>
      <c r="G31" s="6">
        <v>4898182.3100000005</v>
      </c>
      <c r="H31" s="6">
        <v>-5902.61</v>
      </c>
      <c r="I31" s="6">
        <v>-5057842.8900000006</v>
      </c>
      <c r="J31" s="6">
        <f t="shared" ref="J31" si="178">SUM(G31:I31)</f>
        <v>-165563.19000000041</v>
      </c>
      <c r="K31" s="12"/>
      <c r="L31" s="6">
        <f t="shared" ref="L31" si="179">B31+G31</f>
        <v>5463386.3500000006</v>
      </c>
      <c r="M31" s="6">
        <f t="shared" ref="M31" si="180">C31+H31</f>
        <v>-6002.61</v>
      </c>
      <c r="N31" s="6">
        <f t="shared" ref="N31" si="181">D31+I31</f>
        <v>-5751127.9500000002</v>
      </c>
      <c r="O31" s="6">
        <f t="shared" ref="O31" si="182">E31+J31</f>
        <v>-293744.21000000043</v>
      </c>
      <c r="P31" s="6"/>
      <c r="Q31" s="6">
        <f>ROUND(O31*0.1,2)</f>
        <v>-29374.42</v>
      </c>
      <c r="R31" s="6">
        <f t="shared" ref="R31" si="183">ROUND(Q31*0.15,2)</f>
        <v>-4406.16</v>
      </c>
      <c r="S31" s="6">
        <f t="shared" ref="S31" si="184">ROUND(Q31*0.85,2)</f>
        <v>-24968.26</v>
      </c>
    </row>
    <row r="32" spans="1:19" ht="15" customHeight="1" x14ac:dyDescent="0.25">
      <c r="A32" s="20">
        <f t="shared" si="13"/>
        <v>45640</v>
      </c>
      <c r="B32" s="6">
        <v>524228.70000000007</v>
      </c>
      <c r="C32" s="6">
        <v>0</v>
      </c>
      <c r="D32" s="6">
        <v>-493147.23000000004</v>
      </c>
      <c r="E32" s="6">
        <f t="shared" ref="E32" si="185">SUM(B32:D32)</f>
        <v>31081.47000000003</v>
      </c>
      <c r="F32" s="12"/>
      <c r="G32" s="6">
        <v>3979724.3099999996</v>
      </c>
      <c r="H32" s="6">
        <v>-12661.939999999999</v>
      </c>
      <c r="I32" s="6">
        <v>-3324509.32</v>
      </c>
      <c r="J32" s="6">
        <f t="shared" ref="J32" si="186">SUM(G32:I32)</f>
        <v>642553.04999999981</v>
      </c>
      <c r="K32" s="12"/>
      <c r="L32" s="6">
        <f t="shared" ref="L32" si="187">B32+G32</f>
        <v>4503953.01</v>
      </c>
      <c r="M32" s="6">
        <f t="shared" ref="M32" si="188">C32+H32</f>
        <v>-12661.939999999999</v>
      </c>
      <c r="N32" s="6">
        <f t="shared" ref="N32" si="189">D32+I32</f>
        <v>-3817656.55</v>
      </c>
      <c r="O32" s="6">
        <f t="shared" ref="O32" si="190">E32+J32</f>
        <v>673634.51999999979</v>
      </c>
      <c r="P32" s="6"/>
      <c r="Q32" s="6">
        <f>ROUND(O32*0.1,2)+0.01</f>
        <v>67363.459999999992</v>
      </c>
      <c r="R32" s="6">
        <f t="shared" ref="R32" si="191">ROUND(Q32*0.15,2)</f>
        <v>10104.52</v>
      </c>
      <c r="S32" s="6">
        <f t="shared" ref="S32" si="192">ROUND(Q32*0.85,2)</f>
        <v>57258.94</v>
      </c>
    </row>
    <row r="33" spans="1:19" ht="15" customHeight="1" x14ac:dyDescent="0.25">
      <c r="A33" s="20">
        <f t="shared" si="13"/>
        <v>45647</v>
      </c>
      <c r="B33" s="6">
        <v>592362.27</v>
      </c>
      <c r="C33" s="6">
        <v>-3010</v>
      </c>
      <c r="D33" s="6">
        <v>-492538.03</v>
      </c>
      <c r="E33" s="6">
        <f t="shared" ref="E33" si="193">SUM(B33:D33)</f>
        <v>96814.239999999991</v>
      </c>
      <c r="F33" s="12"/>
      <c r="G33" s="6">
        <v>4590677.9300000006</v>
      </c>
      <c r="H33" s="6">
        <v>-7751.8200000000006</v>
      </c>
      <c r="I33" s="6">
        <v>-4375825.2</v>
      </c>
      <c r="J33" s="6">
        <f t="shared" ref="J33" si="194">SUM(G33:I33)</f>
        <v>207100.91000000015</v>
      </c>
      <c r="K33" s="12"/>
      <c r="L33" s="6">
        <f t="shared" ref="L33" si="195">B33+G33</f>
        <v>5183040.2000000011</v>
      </c>
      <c r="M33" s="6">
        <f t="shared" ref="M33" si="196">C33+H33</f>
        <v>-10761.82</v>
      </c>
      <c r="N33" s="6">
        <f t="shared" ref="N33" si="197">D33+I33</f>
        <v>-4868363.2300000004</v>
      </c>
      <c r="O33" s="6">
        <f t="shared" ref="O33" si="198">E33+J33</f>
        <v>303915.15000000014</v>
      </c>
      <c r="P33" s="6"/>
      <c r="Q33" s="6">
        <f>ROUND(O33*0.1,2)-0.01</f>
        <v>30391.510000000002</v>
      </c>
      <c r="R33" s="6">
        <f t="shared" ref="R33" si="199">ROUND(Q33*0.15,2)</f>
        <v>4558.7299999999996</v>
      </c>
      <c r="S33" s="6">
        <f t="shared" ref="S33" si="200">ROUND(Q33*0.85,2)</f>
        <v>25832.78</v>
      </c>
    </row>
    <row r="34" spans="1:19" ht="15" customHeight="1" x14ac:dyDescent="0.25">
      <c r="A34" s="20">
        <f t="shared" si="13"/>
        <v>45654</v>
      </c>
      <c r="B34" s="6">
        <v>559839.17000000004</v>
      </c>
      <c r="C34" s="6">
        <v>0</v>
      </c>
      <c r="D34" s="6">
        <v>-506277.32000000007</v>
      </c>
      <c r="E34" s="6">
        <f t="shared" ref="E34" si="201">SUM(B34:D34)</f>
        <v>53561.849999999977</v>
      </c>
      <c r="F34" s="12"/>
      <c r="G34" s="6">
        <v>5888482.9700000007</v>
      </c>
      <c r="H34" s="6">
        <v>-12945.3</v>
      </c>
      <c r="I34" s="6">
        <v>-5146127.4499999993</v>
      </c>
      <c r="J34" s="6">
        <f t="shared" ref="J34" si="202">SUM(G34:I34)</f>
        <v>729410.2200000016</v>
      </c>
      <c r="K34" s="12"/>
      <c r="L34" s="6">
        <f t="shared" ref="L34" si="203">B34+G34</f>
        <v>6448322.1400000006</v>
      </c>
      <c r="M34" s="6">
        <f t="shared" ref="M34" si="204">C34+H34</f>
        <v>-12945.3</v>
      </c>
      <c r="N34" s="6">
        <f t="shared" ref="N34" si="205">D34+I34</f>
        <v>-5652404.7699999996</v>
      </c>
      <c r="O34" s="6">
        <f t="shared" ref="O34" si="206">E34+J34</f>
        <v>782972.07000000158</v>
      </c>
      <c r="P34" s="6"/>
      <c r="Q34" s="6">
        <f>ROUND(O34*0.1,2)</f>
        <v>78297.210000000006</v>
      </c>
      <c r="R34" s="6">
        <f t="shared" ref="R34" si="207">ROUND(Q34*0.15,2)</f>
        <v>11744.58</v>
      </c>
      <c r="S34" s="6">
        <f t="shared" ref="S34" si="208">ROUND(Q34*0.85,2)</f>
        <v>66552.63</v>
      </c>
    </row>
    <row r="35" spans="1:19" ht="15" customHeight="1" x14ac:dyDescent="0.25">
      <c r="A35" s="20">
        <f t="shared" si="13"/>
        <v>45661</v>
      </c>
      <c r="B35" s="6">
        <v>456229.79</v>
      </c>
      <c r="C35" s="6">
        <v>-100</v>
      </c>
      <c r="D35" s="6">
        <v>-534367.12</v>
      </c>
      <c r="E35" s="6">
        <f t="shared" ref="E35" si="209">SUM(B35:D35)</f>
        <v>-78237.330000000016</v>
      </c>
      <c r="F35" s="12"/>
      <c r="G35" s="6">
        <v>5995502.4400000004</v>
      </c>
      <c r="H35" s="6">
        <v>-10196.790000000001</v>
      </c>
      <c r="I35" s="6">
        <v>-5573493.5899999999</v>
      </c>
      <c r="J35" s="6">
        <f t="shared" ref="J35" si="210">SUM(G35:I35)</f>
        <v>411812.06000000052</v>
      </c>
      <c r="K35" s="12"/>
      <c r="L35" s="6">
        <f t="shared" ref="L35" si="211">B35+G35</f>
        <v>6451732.2300000004</v>
      </c>
      <c r="M35" s="6">
        <f t="shared" ref="M35" si="212">C35+H35</f>
        <v>-10296.790000000001</v>
      </c>
      <c r="N35" s="6">
        <f t="shared" ref="N35" si="213">D35+I35</f>
        <v>-6107860.71</v>
      </c>
      <c r="O35" s="6">
        <f t="shared" ref="O35" si="214">E35+J35</f>
        <v>333574.73000000051</v>
      </c>
      <c r="P35" s="6"/>
      <c r="Q35" s="6">
        <f>ROUND(O35*0.1,2)</f>
        <v>33357.47</v>
      </c>
      <c r="R35" s="6">
        <f t="shared" ref="R35" si="215">ROUND(Q35*0.15,2)</f>
        <v>5003.62</v>
      </c>
      <c r="S35" s="6">
        <f t="shared" ref="S35" si="216">ROUND(Q35*0.85,2)</f>
        <v>28353.85</v>
      </c>
    </row>
    <row r="36" spans="1:19" ht="15" customHeight="1" x14ac:dyDescent="0.25">
      <c r="A36" s="20">
        <f t="shared" si="13"/>
        <v>45668</v>
      </c>
      <c r="B36" s="6">
        <v>572752.57000000007</v>
      </c>
      <c r="C36" s="6">
        <v>0</v>
      </c>
      <c r="D36" s="6">
        <v>-525670.83000000007</v>
      </c>
      <c r="E36" s="6">
        <f t="shared" ref="E36" si="217">SUM(B36:D36)</f>
        <v>47081.739999999991</v>
      </c>
      <c r="F36" s="12"/>
      <c r="G36" s="6">
        <v>5030928.9799999995</v>
      </c>
      <c r="H36" s="6">
        <v>-7451.34</v>
      </c>
      <c r="I36" s="6">
        <v>-4264159.25</v>
      </c>
      <c r="J36" s="6">
        <f t="shared" ref="J36" si="218">SUM(G36:I36)</f>
        <v>759318.38999999966</v>
      </c>
      <c r="K36" s="12"/>
      <c r="L36" s="6">
        <f t="shared" ref="L36" si="219">B36+G36</f>
        <v>5603681.5499999998</v>
      </c>
      <c r="M36" s="6">
        <f t="shared" ref="M36" si="220">C36+H36</f>
        <v>-7451.34</v>
      </c>
      <c r="N36" s="6">
        <f t="shared" ref="N36" si="221">D36+I36</f>
        <v>-4789830.08</v>
      </c>
      <c r="O36" s="6">
        <f t="shared" ref="O36" si="222">E36+J36</f>
        <v>806400.12999999966</v>
      </c>
      <c r="P36" s="6"/>
      <c r="Q36" s="6">
        <f>ROUND(O36*0.1,2)</f>
        <v>80640.009999999995</v>
      </c>
      <c r="R36" s="6">
        <f t="shared" ref="R36" si="223">ROUND(Q36*0.15,2)</f>
        <v>12096</v>
      </c>
      <c r="S36" s="6">
        <f t="shared" ref="S36" si="224">ROUND(Q36*0.85,2)</f>
        <v>68544.009999999995</v>
      </c>
    </row>
    <row r="37" spans="1:19" ht="15" customHeight="1" x14ac:dyDescent="0.25">
      <c r="A37" s="20">
        <f t="shared" si="13"/>
        <v>45675</v>
      </c>
      <c r="B37" s="6">
        <v>574378.52</v>
      </c>
      <c r="C37" s="6">
        <v>-10</v>
      </c>
      <c r="D37" s="6">
        <v>-448916.29000000004</v>
      </c>
      <c r="E37" s="6">
        <f t="shared" ref="E37" si="225">SUM(B37:D37)</f>
        <v>125452.22999999998</v>
      </c>
      <c r="F37" s="12"/>
      <c r="G37" s="6">
        <v>4665766.5999999996</v>
      </c>
      <c r="H37" s="6">
        <v>-10037.280000000001</v>
      </c>
      <c r="I37" s="6">
        <v>-3949764.1799999997</v>
      </c>
      <c r="J37" s="6">
        <f t="shared" ref="J37" si="226">SUM(G37:I37)</f>
        <v>705965.13999999966</v>
      </c>
      <c r="K37" s="12"/>
      <c r="L37" s="6">
        <f t="shared" ref="L37" si="227">B37+G37</f>
        <v>5240145.1199999992</v>
      </c>
      <c r="M37" s="6">
        <f t="shared" ref="M37" si="228">C37+H37</f>
        <v>-10047.280000000001</v>
      </c>
      <c r="N37" s="6">
        <f t="shared" ref="N37" si="229">D37+I37</f>
        <v>-4398680.47</v>
      </c>
      <c r="O37" s="6">
        <f t="shared" ref="O37" si="230">E37+J37</f>
        <v>831417.36999999965</v>
      </c>
      <c r="P37" s="6"/>
      <c r="Q37" s="6">
        <f>ROUND(O37*0.1,2)</f>
        <v>83141.740000000005</v>
      </c>
      <c r="R37" s="6">
        <f t="shared" ref="R37" si="231">ROUND(Q37*0.15,2)</f>
        <v>12471.26</v>
      </c>
      <c r="S37" s="6">
        <f t="shared" ref="S37" si="232">ROUND(Q37*0.85,2)</f>
        <v>70670.48</v>
      </c>
    </row>
    <row r="38" spans="1:19" ht="15" customHeight="1" x14ac:dyDescent="0.25">
      <c r="A38" s="20">
        <f t="shared" si="13"/>
        <v>45682</v>
      </c>
      <c r="B38" s="6">
        <v>478372.78</v>
      </c>
      <c r="C38" s="6">
        <v>-125</v>
      </c>
      <c r="D38" s="6">
        <v>-612429.21</v>
      </c>
      <c r="E38" s="6">
        <f t="shared" ref="E38" si="233">SUM(B38:D38)</f>
        <v>-134181.42999999993</v>
      </c>
      <c r="F38" s="12"/>
      <c r="G38" s="6">
        <v>4663239.34</v>
      </c>
      <c r="H38" s="6">
        <v>-10322.77</v>
      </c>
      <c r="I38" s="6">
        <v>-4159102.51</v>
      </c>
      <c r="J38" s="6">
        <f t="shared" ref="J38" si="234">SUM(G38:I38)</f>
        <v>493814.06000000052</v>
      </c>
      <c r="K38" s="12"/>
      <c r="L38" s="6">
        <f t="shared" ref="L38" si="235">B38+G38</f>
        <v>5141612.12</v>
      </c>
      <c r="M38" s="6">
        <f t="shared" ref="M38" si="236">C38+H38</f>
        <v>-10447.77</v>
      </c>
      <c r="N38" s="6">
        <f t="shared" ref="N38" si="237">D38+I38</f>
        <v>-4771531.72</v>
      </c>
      <c r="O38" s="6">
        <f t="shared" ref="O38" si="238">E38+J38</f>
        <v>359632.63000000059</v>
      </c>
      <c r="P38" s="6"/>
      <c r="Q38" s="6">
        <f>ROUND(O38*0.1,2)+0.01</f>
        <v>35963.270000000004</v>
      </c>
      <c r="R38" s="6">
        <f t="shared" ref="R38" si="239">ROUND(Q38*0.15,2)</f>
        <v>5394.49</v>
      </c>
      <c r="S38" s="6">
        <f t="shared" ref="S38" si="240">ROUND(Q38*0.85,2)</f>
        <v>30568.78</v>
      </c>
    </row>
    <row r="39" spans="1:19" ht="15" customHeight="1" x14ac:dyDescent="0.25">
      <c r="A39" s="20">
        <f t="shared" si="13"/>
        <v>45689</v>
      </c>
      <c r="B39" s="6">
        <v>506431.75</v>
      </c>
      <c r="C39" s="6">
        <v>0</v>
      </c>
      <c r="D39" s="6">
        <v>-338011.77999999997</v>
      </c>
      <c r="E39" s="6">
        <f t="shared" ref="E39" si="241">SUM(B39:D39)</f>
        <v>168419.97000000003</v>
      </c>
      <c r="F39" s="12"/>
      <c r="G39" s="6">
        <v>4337499.84</v>
      </c>
      <c r="H39" s="6">
        <v>-5883.5899999999992</v>
      </c>
      <c r="I39" s="6">
        <v>-3908872.9399999995</v>
      </c>
      <c r="J39" s="6">
        <f t="shared" ref="J39" si="242">SUM(G39:I39)</f>
        <v>422743.31000000052</v>
      </c>
      <c r="K39" s="12"/>
      <c r="L39" s="6">
        <f t="shared" ref="L39" si="243">B39+G39</f>
        <v>4843931.59</v>
      </c>
      <c r="M39" s="6">
        <f t="shared" ref="M39" si="244">C39+H39</f>
        <v>-5883.5899999999992</v>
      </c>
      <c r="N39" s="6">
        <f t="shared" ref="N39" si="245">D39+I39</f>
        <v>-4246884.72</v>
      </c>
      <c r="O39" s="6">
        <f t="shared" ref="O39" si="246">E39+J39</f>
        <v>591163.28000000049</v>
      </c>
      <c r="P39" s="6"/>
      <c r="Q39" s="6">
        <f>ROUND(O39*0.1,2)</f>
        <v>59116.33</v>
      </c>
      <c r="R39" s="6">
        <f t="shared" ref="R39" si="247">ROUND(Q39*0.15,2)</f>
        <v>8867.4500000000007</v>
      </c>
      <c r="S39" s="6">
        <f t="shared" ref="S39" si="248">ROUND(Q39*0.85,2)</f>
        <v>50248.88</v>
      </c>
    </row>
    <row r="40" spans="1:19" ht="15" customHeight="1" x14ac:dyDescent="0.25">
      <c r="A40" s="20">
        <f t="shared" si="13"/>
        <v>45696</v>
      </c>
      <c r="B40" s="6">
        <v>487321.07</v>
      </c>
      <c r="C40" s="6">
        <v>-5</v>
      </c>
      <c r="D40" s="6">
        <v>-239911.52000000002</v>
      </c>
      <c r="E40" s="6">
        <f t="shared" ref="E40" si="249">SUM(B40:D40)</f>
        <v>247404.55</v>
      </c>
      <c r="F40" s="12"/>
      <c r="G40" s="6">
        <v>3914579.42</v>
      </c>
      <c r="H40" s="6">
        <v>-11991.630000000001</v>
      </c>
      <c r="I40" s="6">
        <v>-3202342.88</v>
      </c>
      <c r="J40" s="6">
        <f t="shared" ref="J40" si="250">SUM(G40:I40)</f>
        <v>700244.91000000015</v>
      </c>
      <c r="K40" s="12"/>
      <c r="L40" s="6">
        <f t="shared" ref="L40" si="251">B40+G40</f>
        <v>4401900.49</v>
      </c>
      <c r="M40" s="6">
        <f t="shared" ref="M40" si="252">C40+H40</f>
        <v>-11996.630000000001</v>
      </c>
      <c r="N40" s="6">
        <f t="shared" ref="N40" si="253">D40+I40</f>
        <v>-3442254.4</v>
      </c>
      <c r="O40" s="6">
        <f t="shared" ref="O40" si="254">E40+J40</f>
        <v>947649.4600000002</v>
      </c>
      <c r="P40" s="6"/>
      <c r="Q40" s="6">
        <f>ROUND(O40*0.1,2)</f>
        <v>94764.95</v>
      </c>
      <c r="R40" s="6">
        <f t="shared" ref="R40" si="255">ROUND(Q40*0.15,2)</f>
        <v>14214.74</v>
      </c>
      <c r="S40" s="6">
        <f t="shared" ref="S40" si="256">ROUND(Q40*0.85,2)</f>
        <v>80550.210000000006</v>
      </c>
    </row>
    <row r="41" spans="1:19" ht="15" customHeight="1" x14ac:dyDescent="0.25">
      <c r="A41" s="20">
        <f t="shared" si="13"/>
        <v>45703</v>
      </c>
      <c r="B41" s="6">
        <v>456708.93999999994</v>
      </c>
      <c r="C41" s="6">
        <v>-3086</v>
      </c>
      <c r="D41" s="6">
        <v>-783995.77999999991</v>
      </c>
      <c r="E41" s="6">
        <f t="shared" ref="E41" si="257">SUM(B41:D41)</f>
        <v>-330372.83999999997</v>
      </c>
      <c r="F41" s="12"/>
      <c r="G41" s="6">
        <v>4842017.0999999996</v>
      </c>
      <c r="H41" s="6">
        <v>-11080.48</v>
      </c>
      <c r="I41" s="6">
        <v>-4379898.5999999996</v>
      </c>
      <c r="J41" s="6">
        <f t="shared" ref="J41" si="258">SUM(G41:I41)</f>
        <v>451038.01999999955</v>
      </c>
      <c r="K41" s="12"/>
      <c r="L41" s="6">
        <f t="shared" ref="L41" si="259">B41+G41</f>
        <v>5298726.0399999991</v>
      </c>
      <c r="M41" s="6">
        <f t="shared" ref="M41" si="260">C41+H41</f>
        <v>-14166.48</v>
      </c>
      <c r="N41" s="6">
        <f t="shared" ref="N41" si="261">D41+I41</f>
        <v>-5163894.38</v>
      </c>
      <c r="O41" s="6">
        <f t="shared" ref="O41" si="262">E41+J41</f>
        <v>120665.17999999959</v>
      </c>
      <c r="P41" s="6"/>
      <c r="Q41" s="6">
        <f>ROUND(O41*0.1,2)</f>
        <v>12066.52</v>
      </c>
      <c r="R41" s="6">
        <f t="shared" ref="R41" si="263">ROUND(Q41*0.15,2)</f>
        <v>1809.98</v>
      </c>
      <c r="S41" s="6">
        <f t="shared" ref="S41" si="264">ROUND(Q41*0.85,2)</f>
        <v>10256.540000000001</v>
      </c>
    </row>
    <row r="42" spans="1:19" ht="15" customHeight="1" x14ac:dyDescent="0.25">
      <c r="A42" s="20">
        <f t="shared" si="13"/>
        <v>45710</v>
      </c>
      <c r="B42" s="6">
        <v>337493.82</v>
      </c>
      <c r="C42" s="6">
        <v>-5</v>
      </c>
      <c r="D42" s="6">
        <v>-337510.11</v>
      </c>
      <c r="E42" s="6">
        <f t="shared" ref="E42" si="265">SUM(B42:D42)</f>
        <v>-21.289999999979045</v>
      </c>
      <c r="F42" s="12"/>
      <c r="G42" s="6">
        <v>3871428.0100000007</v>
      </c>
      <c r="H42" s="6">
        <v>-4036.41</v>
      </c>
      <c r="I42" s="6">
        <v>-3291613.17</v>
      </c>
      <c r="J42" s="6">
        <f t="shared" ref="J42" si="266">SUM(G42:I42)</f>
        <v>575778.43000000063</v>
      </c>
      <c r="K42" s="12"/>
      <c r="L42" s="6">
        <f t="shared" ref="L42" si="267">B42+G42</f>
        <v>4208921.830000001</v>
      </c>
      <c r="M42" s="6">
        <f t="shared" ref="M42" si="268">C42+H42</f>
        <v>-4041.41</v>
      </c>
      <c r="N42" s="6">
        <f t="shared" ref="N42" si="269">D42+I42</f>
        <v>-3629123.28</v>
      </c>
      <c r="O42" s="6">
        <f t="shared" ref="O42" si="270">E42+J42</f>
        <v>575757.1400000006</v>
      </c>
      <c r="P42" s="6"/>
      <c r="Q42" s="6">
        <f>ROUND(O42*0.1,2)</f>
        <v>57575.71</v>
      </c>
      <c r="R42" s="6">
        <f t="shared" ref="R42" si="271">ROUND(Q42*0.15,2)</f>
        <v>8636.36</v>
      </c>
      <c r="S42" s="6">
        <f t="shared" ref="S42" si="272">ROUND(Q42*0.85,2)</f>
        <v>48939.35</v>
      </c>
    </row>
    <row r="43" spans="1:19" ht="15" customHeight="1" x14ac:dyDescent="0.25">
      <c r="A43" s="20">
        <f t="shared" si="13"/>
        <v>45717</v>
      </c>
      <c r="B43" s="6">
        <v>436251.25</v>
      </c>
      <c r="C43" s="6">
        <v>0</v>
      </c>
      <c r="D43" s="6">
        <v>-430114.58999999997</v>
      </c>
      <c r="E43" s="6">
        <f t="shared" ref="E43" si="273">SUM(B43:D43)</f>
        <v>6136.6600000000326</v>
      </c>
      <c r="F43" s="12"/>
      <c r="G43" s="6">
        <v>4334115.76</v>
      </c>
      <c r="H43" s="6">
        <v>-4936.88</v>
      </c>
      <c r="I43" s="6">
        <v>-4044224.2</v>
      </c>
      <c r="J43" s="6">
        <f t="shared" ref="J43" si="274">SUM(G43:I43)</f>
        <v>284954.6799999997</v>
      </c>
      <c r="K43" s="12"/>
      <c r="L43" s="6">
        <f t="shared" ref="L43" si="275">B43+G43</f>
        <v>4770367.01</v>
      </c>
      <c r="M43" s="6">
        <f t="shared" ref="M43" si="276">C43+H43</f>
        <v>-4936.88</v>
      </c>
      <c r="N43" s="6">
        <f t="shared" ref="N43" si="277">D43+I43</f>
        <v>-4474338.79</v>
      </c>
      <c r="O43" s="6">
        <f t="shared" ref="O43" si="278">E43+J43</f>
        <v>291091.33999999973</v>
      </c>
      <c r="P43" s="6"/>
      <c r="Q43" s="6">
        <f>ROUND(O43*0.1,2)+0.01</f>
        <v>29109.14</v>
      </c>
      <c r="R43" s="6">
        <f t="shared" ref="R43" si="279">ROUND(Q43*0.15,2)</f>
        <v>4366.37</v>
      </c>
      <c r="S43" s="6">
        <f t="shared" ref="S43" si="280">ROUND(Q43*0.85,2)</f>
        <v>24742.77</v>
      </c>
    </row>
    <row r="44" spans="1:19" ht="15" customHeight="1" x14ac:dyDescent="0.25">
      <c r="A44" s="20">
        <f t="shared" si="13"/>
        <v>45724</v>
      </c>
      <c r="B44" s="6">
        <v>400461.35</v>
      </c>
      <c r="C44" s="6">
        <v>0</v>
      </c>
      <c r="D44" s="6">
        <v>-318763.08</v>
      </c>
      <c r="E44" s="6">
        <f t="shared" ref="E44" si="281">SUM(B44:D44)</f>
        <v>81698.26999999996</v>
      </c>
      <c r="F44" s="12"/>
      <c r="G44" s="6">
        <v>7078365.4800000004</v>
      </c>
      <c r="H44" s="6">
        <v>-11861.33</v>
      </c>
      <c r="I44" s="6">
        <v>-7249154.7000000002</v>
      </c>
      <c r="J44" s="6">
        <f t="shared" ref="J44" si="282">SUM(G44:I44)</f>
        <v>-182650.54999999981</v>
      </c>
      <c r="K44" s="12"/>
      <c r="L44" s="6">
        <f t="shared" ref="L44" si="283">B44+G44</f>
        <v>7478826.8300000001</v>
      </c>
      <c r="M44" s="6">
        <f t="shared" ref="M44" si="284">C44+H44</f>
        <v>-11861.33</v>
      </c>
      <c r="N44" s="6">
        <f t="shared" ref="N44" si="285">D44+I44</f>
        <v>-7567917.7800000003</v>
      </c>
      <c r="O44" s="6">
        <f t="shared" ref="O44" si="286">E44+J44</f>
        <v>-100952.27999999985</v>
      </c>
      <c r="P44" s="6"/>
      <c r="Q44" s="6">
        <f>ROUND(O44*0.1,2)</f>
        <v>-10095.23</v>
      </c>
      <c r="R44" s="6">
        <f t="shared" ref="R44" si="287">ROUND(Q44*0.15,2)</f>
        <v>-1514.28</v>
      </c>
      <c r="S44" s="6">
        <f t="shared" ref="S44" si="288">ROUND(Q44*0.85,2)</f>
        <v>-8580.9500000000007</v>
      </c>
    </row>
    <row r="45" spans="1:19" ht="15" customHeight="1" x14ac:dyDescent="0.25">
      <c r="A45" s="20">
        <f t="shared" si="13"/>
        <v>45731</v>
      </c>
      <c r="B45" s="6">
        <v>429956.74</v>
      </c>
      <c r="C45" s="6">
        <v>-777</v>
      </c>
      <c r="D45" s="6">
        <v>-358440.41000000003</v>
      </c>
      <c r="E45" s="6">
        <f t="shared" ref="E45" si="289">SUM(B45:D45)</f>
        <v>70739.329999999958</v>
      </c>
      <c r="F45" s="12"/>
      <c r="G45" s="6">
        <v>4557268.8899999997</v>
      </c>
      <c r="H45" s="6">
        <v>-5691.47</v>
      </c>
      <c r="I45" s="6">
        <v>-4101949.6500000004</v>
      </c>
      <c r="J45" s="6">
        <f t="shared" ref="J45" si="290">SUM(G45:I45)</f>
        <v>449627.76999999955</v>
      </c>
      <c r="K45" s="12"/>
      <c r="L45" s="6">
        <f t="shared" ref="L45" si="291">B45+G45</f>
        <v>4987225.63</v>
      </c>
      <c r="M45" s="6">
        <f t="shared" ref="M45" si="292">C45+H45</f>
        <v>-6468.47</v>
      </c>
      <c r="N45" s="6">
        <f t="shared" ref="N45" si="293">D45+I45</f>
        <v>-4460390.0600000005</v>
      </c>
      <c r="O45" s="6">
        <f t="shared" ref="O45" si="294">E45+J45</f>
        <v>520367.09999999951</v>
      </c>
      <c r="P45" s="6"/>
      <c r="Q45" s="6">
        <f>ROUND(O45*0.1,2)+0.01</f>
        <v>52036.72</v>
      </c>
      <c r="R45" s="6">
        <f t="shared" ref="R45" si="295">ROUND(Q45*0.15,2)</f>
        <v>7805.51</v>
      </c>
      <c r="S45" s="6">
        <f t="shared" ref="S45" si="296">ROUND(Q45*0.85,2)</f>
        <v>44231.21</v>
      </c>
    </row>
    <row r="46" spans="1:19" ht="15" customHeight="1" x14ac:dyDescent="0.25">
      <c r="A46" s="20">
        <f t="shared" si="13"/>
        <v>45738</v>
      </c>
      <c r="B46" s="6">
        <v>663227.37</v>
      </c>
      <c r="C46" s="6">
        <v>-100</v>
      </c>
      <c r="D46" s="6">
        <v>-542875.86</v>
      </c>
      <c r="E46" s="6">
        <f t="shared" ref="E46" si="297">SUM(B46:D46)</f>
        <v>120251.51000000001</v>
      </c>
      <c r="F46" s="12"/>
      <c r="G46" s="6">
        <v>5439059.21</v>
      </c>
      <c r="H46" s="6">
        <v>-12960.220000000001</v>
      </c>
      <c r="I46" s="6">
        <v>-4924099.0600000005</v>
      </c>
      <c r="J46" s="6">
        <f t="shared" ref="J46" si="298">SUM(G46:I46)</f>
        <v>501999.9299999997</v>
      </c>
      <c r="K46" s="12"/>
      <c r="L46" s="6">
        <f t="shared" ref="L46" si="299">B46+G46</f>
        <v>6102286.5800000001</v>
      </c>
      <c r="M46" s="6">
        <f t="shared" ref="M46" si="300">C46+H46</f>
        <v>-13060.220000000001</v>
      </c>
      <c r="N46" s="6">
        <f t="shared" ref="N46" si="301">D46+I46</f>
        <v>-5466974.9200000009</v>
      </c>
      <c r="O46" s="6">
        <f t="shared" ref="O46" si="302">E46+J46</f>
        <v>622251.43999999971</v>
      </c>
      <c r="P46" s="6"/>
      <c r="Q46" s="6">
        <f>ROUND(O46*0.1,2)+0.01</f>
        <v>62225.15</v>
      </c>
      <c r="R46" s="6">
        <f t="shared" ref="R46" si="303">ROUND(Q46*0.15,2)</f>
        <v>9333.77</v>
      </c>
      <c r="S46" s="6">
        <f t="shared" ref="S46" si="304">ROUND(Q46*0.85,2)</f>
        <v>52891.38</v>
      </c>
    </row>
    <row r="47" spans="1:19" ht="15" customHeight="1" x14ac:dyDescent="0.25">
      <c r="A47" s="20">
        <f t="shared" si="13"/>
        <v>45745</v>
      </c>
      <c r="B47" s="6">
        <v>556668.80000000005</v>
      </c>
      <c r="C47" s="6">
        <v>0</v>
      </c>
      <c r="D47" s="6">
        <v>-516501.26</v>
      </c>
      <c r="E47" s="6">
        <f t="shared" ref="E47" si="305">SUM(B47:D47)</f>
        <v>40167.540000000037</v>
      </c>
      <c r="F47" s="12"/>
      <c r="G47" s="6">
        <v>4507984.0199999996</v>
      </c>
      <c r="H47" s="6">
        <v>-6333.6100000000006</v>
      </c>
      <c r="I47" s="6">
        <v>-4540564.0999999996</v>
      </c>
      <c r="J47" s="6">
        <f t="shared" ref="J47" si="306">SUM(G47:I47)</f>
        <v>-38913.69000000041</v>
      </c>
      <c r="K47" s="12"/>
      <c r="L47" s="6">
        <f t="shared" ref="L47" si="307">B47+G47</f>
        <v>5064652.8199999994</v>
      </c>
      <c r="M47" s="6">
        <f t="shared" ref="M47" si="308">C47+H47</f>
        <v>-6333.6100000000006</v>
      </c>
      <c r="N47" s="6">
        <f t="shared" ref="N47" si="309">D47+I47</f>
        <v>-5057065.3599999994</v>
      </c>
      <c r="O47" s="6">
        <f t="shared" ref="O47" si="310">E47+J47</f>
        <v>1253.8499999996275</v>
      </c>
      <c r="P47" s="6"/>
      <c r="Q47" s="6">
        <f>ROUND(O47*0.1,2)</f>
        <v>125.38</v>
      </c>
      <c r="R47" s="6">
        <f t="shared" ref="R47" si="311">ROUND(Q47*0.15,2)</f>
        <v>18.809999999999999</v>
      </c>
      <c r="S47" s="6">
        <f t="shared" ref="S47" si="312">ROUND(Q47*0.85,2)</f>
        <v>106.57</v>
      </c>
    </row>
    <row r="48" spans="1:19" ht="15" customHeight="1" x14ac:dyDescent="0.25">
      <c r="A48" s="20">
        <f t="shared" si="13"/>
        <v>45752</v>
      </c>
      <c r="B48" s="6">
        <v>387280.02</v>
      </c>
      <c r="C48" s="6">
        <v>0</v>
      </c>
      <c r="D48" s="6">
        <v>-387150.51</v>
      </c>
      <c r="E48" s="6">
        <f t="shared" ref="E48" si="313">SUM(B48:D48)</f>
        <v>129.51000000000931</v>
      </c>
      <c r="F48" s="12"/>
      <c r="G48" s="6">
        <v>4962970.9799999995</v>
      </c>
      <c r="H48" s="6">
        <v>-18480.440000000002</v>
      </c>
      <c r="I48" s="6">
        <v>-4537408.8899999997</v>
      </c>
      <c r="J48" s="6">
        <f t="shared" ref="J48" si="314">SUM(G48:I48)</f>
        <v>407081.64999999944</v>
      </c>
      <c r="K48" s="12"/>
      <c r="L48" s="6">
        <f t="shared" ref="L48" si="315">B48+G48</f>
        <v>5350251</v>
      </c>
      <c r="M48" s="6">
        <f t="shared" ref="M48" si="316">C48+H48</f>
        <v>-18480.440000000002</v>
      </c>
      <c r="N48" s="6">
        <f t="shared" ref="N48" si="317">D48+I48</f>
        <v>-4924559.3999999994</v>
      </c>
      <c r="O48" s="6">
        <f t="shared" ref="O48" si="318">E48+J48</f>
        <v>407211.15999999945</v>
      </c>
      <c r="P48" s="6"/>
      <c r="Q48" s="6">
        <f>ROUND(O48*0.1,2)</f>
        <v>40721.120000000003</v>
      </c>
      <c r="R48" s="6">
        <f t="shared" ref="R48" si="319">ROUND(Q48*0.15,2)</f>
        <v>6108.17</v>
      </c>
      <c r="S48" s="6">
        <f t="shared" ref="S48" si="320">ROUND(Q48*0.85,2)</f>
        <v>34612.949999999997</v>
      </c>
    </row>
    <row r="49" spans="1:19" ht="15" customHeight="1" x14ac:dyDescent="0.25">
      <c r="A49" s="17"/>
      <c r="B49" s="6"/>
      <c r="C49" s="6"/>
      <c r="D49" s="6"/>
      <c r="E49" s="6"/>
      <c r="F49" s="12"/>
      <c r="G49" s="6"/>
      <c r="H49" s="6"/>
      <c r="I49" s="6"/>
      <c r="J49" s="6"/>
      <c r="K49" s="12"/>
      <c r="L49" s="6"/>
      <c r="M49" s="6"/>
      <c r="N49" s="6"/>
      <c r="O49" s="6"/>
      <c r="P49" s="6"/>
      <c r="Q49" s="6"/>
      <c r="R49" s="6"/>
      <c r="S49" s="18"/>
    </row>
    <row r="50" spans="1:19" ht="15" customHeight="1" thickBot="1" x14ac:dyDescent="0.3">
      <c r="B50" s="7">
        <f>SUM(B9:B49)</f>
        <v>20570691.52</v>
      </c>
      <c r="C50" s="7">
        <f>SUM(C9:C49)</f>
        <v>-12875.64</v>
      </c>
      <c r="D50" s="7">
        <f>SUM(D9:D49)</f>
        <v>-18419747.349999998</v>
      </c>
      <c r="E50" s="7">
        <f>SUM(E9:E49)</f>
        <v>2138068.5300000003</v>
      </c>
      <c r="F50" s="12"/>
      <c r="G50" s="7">
        <f>SUM(G9:G49)</f>
        <v>176799968.09999996</v>
      </c>
      <c r="H50" s="7">
        <f>SUM(H9:H49)</f>
        <v>-420426.31</v>
      </c>
      <c r="I50" s="7">
        <f>SUM(I9:I49)</f>
        <v>-158446755.33999997</v>
      </c>
      <c r="J50" s="7">
        <f>SUM(J9:J49)</f>
        <v>17932786.450000007</v>
      </c>
      <c r="K50" s="12"/>
      <c r="L50" s="7">
        <f>SUM(L9:L49)</f>
        <v>197370659.62000003</v>
      </c>
      <c r="M50" s="7">
        <f>SUM(M9:M49)</f>
        <v>-433301.95</v>
      </c>
      <c r="N50" s="7">
        <f>SUM(N9:N49)</f>
        <v>-176866502.68999997</v>
      </c>
      <c r="O50" s="7">
        <f>SUM(O9:O49)</f>
        <v>20070854.980000008</v>
      </c>
      <c r="P50" s="12"/>
      <c r="Q50" s="7">
        <f>SUM(Q9:Q49)</f>
        <v>2007085.5299999998</v>
      </c>
      <c r="R50" s="7">
        <f>SUM(R9:R49)</f>
        <v>301062.84999999992</v>
      </c>
      <c r="S50" s="7">
        <f>SUM(S9:S49)</f>
        <v>1706022.68</v>
      </c>
    </row>
    <row r="51" spans="1:19" ht="15" customHeight="1" thickTop="1" x14ac:dyDescent="0.25"/>
    <row r="52" spans="1:19" ht="15" customHeight="1" x14ac:dyDescent="0.25">
      <c r="A52" s="11" t="s">
        <v>23</v>
      </c>
    </row>
    <row r="53" spans="1:19" ht="15" customHeight="1" x14ac:dyDescent="0.25">
      <c r="A53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53"/>
  <sheetViews>
    <sheetView zoomScaleNormal="100" workbookViewId="0">
      <pane ySplit="6" topLeftCell="A23" activePane="bottomLeft" state="frozen"/>
      <selection activeCell="A4" sqref="A4:S4"/>
      <selection pane="bottomLeft" activeCell="A49" sqref="A49"/>
    </sheetView>
  </sheetViews>
  <sheetFormatPr defaultColWidth="10.7109375" defaultRowHeight="15" customHeight="1" x14ac:dyDescent="0.25"/>
  <cols>
    <col min="1" max="1" width="10.85546875" style="2" bestFit="1" customWidth="1"/>
    <col min="2" max="2" width="14.7109375" style="1" customWidth="1"/>
    <col min="3" max="3" width="12.7109375" style="1" customWidth="1"/>
    <col min="4" max="4" width="15.7109375" style="1" customWidth="1"/>
    <col min="5" max="5" width="15" style="1" customWidth="1"/>
    <col min="6" max="6" width="4.7109375" style="1" customWidth="1"/>
    <col min="7" max="7" width="16.7109375" style="1" customWidth="1"/>
    <col min="8" max="8" width="12.7109375" style="1" customWidth="1"/>
    <col min="9" max="9" width="17.7109375" style="1" customWidth="1"/>
    <col min="10" max="10" width="15.7109375" style="1" customWidth="1"/>
    <col min="11" max="11" width="4.7109375" style="1" customWidth="1"/>
    <col min="12" max="12" width="16.7109375" style="1" customWidth="1"/>
    <col min="13" max="13" width="13.42578125" style="1" bestFit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6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26</v>
      </c>
      <c r="B5" s="6">
        <v>5545652</v>
      </c>
      <c r="C5" s="6">
        <v>-47849.75</v>
      </c>
      <c r="D5" s="6">
        <v>-4325494.75</v>
      </c>
      <c r="E5" s="6">
        <v>1172307.5</v>
      </c>
      <c r="F5" s="12"/>
      <c r="G5" s="16">
        <v>204443253.06999999</v>
      </c>
      <c r="H5" s="16">
        <v>-17873.780000000002</v>
      </c>
      <c r="I5" s="16">
        <v>-178935904.60300004</v>
      </c>
      <c r="J5" s="16">
        <v>25489474.687000006</v>
      </c>
      <c r="K5" s="12"/>
      <c r="L5" s="6">
        <v>209988905.06999999</v>
      </c>
      <c r="M5" s="6">
        <v>-65723.53</v>
      </c>
      <c r="N5" s="6">
        <v>-183261399.35300002</v>
      </c>
      <c r="O5" s="6">
        <v>26661782.187000006</v>
      </c>
      <c r="P5" s="12"/>
      <c r="Q5" s="6">
        <v>2666178.2599999993</v>
      </c>
      <c r="R5" s="6">
        <v>399926.75000000006</v>
      </c>
      <c r="S5" s="6">
        <v>2266251.5099999993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tr">
        <f>Mountaineer!A9</f>
        <v>7/6/2024 *</v>
      </c>
      <c r="B9" s="6">
        <v>23449.5</v>
      </c>
      <c r="C9" s="6">
        <v>0</v>
      </c>
      <c r="D9" s="6">
        <v>-21808.25</v>
      </c>
      <c r="E9" s="6">
        <f t="shared" ref="E9" si="0">SUM(B9:D9)</f>
        <v>1641.25</v>
      </c>
      <c r="F9" s="12"/>
      <c r="G9" s="6">
        <v>1996092.37</v>
      </c>
      <c r="H9" s="6">
        <v>0</v>
      </c>
      <c r="I9" s="6">
        <v>-1762263.51</v>
      </c>
      <c r="J9" s="6">
        <f t="shared" ref="J9" si="1">SUM(G9:I9)</f>
        <v>233828.8600000001</v>
      </c>
      <c r="K9" s="12"/>
      <c r="L9" s="6">
        <f t="shared" ref="L9:O9" si="2">B9+G9</f>
        <v>2019541.87</v>
      </c>
      <c r="M9" s="6">
        <f t="shared" si="2"/>
        <v>0</v>
      </c>
      <c r="N9" s="6">
        <f t="shared" si="2"/>
        <v>-1784071.76</v>
      </c>
      <c r="O9" s="6">
        <f t="shared" si="2"/>
        <v>235470.1100000001</v>
      </c>
      <c r="P9" s="6"/>
      <c r="Q9" s="6">
        <f>ROUND(O9*0.1,2)</f>
        <v>23547.01</v>
      </c>
      <c r="R9" s="6">
        <f t="shared" ref="R9" si="3">ROUND(Q9*0.15,2)</f>
        <v>3532.05</v>
      </c>
      <c r="S9" s="6">
        <f t="shared" ref="S9" si="4">ROUND(Q9*0.85,2)</f>
        <v>20014.96</v>
      </c>
    </row>
    <row r="10" spans="1:19" ht="15" customHeight="1" x14ac:dyDescent="0.25">
      <c r="A10" s="20">
        <v>45486</v>
      </c>
      <c r="B10" s="6">
        <v>15111.75</v>
      </c>
      <c r="C10" s="6">
        <v>0</v>
      </c>
      <c r="D10" s="6">
        <v>-13989.25</v>
      </c>
      <c r="E10" s="6">
        <f t="shared" ref="E10" si="5">SUM(B10:D10)</f>
        <v>1122.5</v>
      </c>
      <c r="F10" s="12"/>
      <c r="G10" s="6">
        <v>2301761.67</v>
      </c>
      <c r="H10" s="6">
        <v>-65</v>
      </c>
      <c r="I10" s="6">
        <v>-2019280.4000000001</v>
      </c>
      <c r="J10" s="6">
        <f t="shared" ref="J10" si="6">SUM(G10:I10)</f>
        <v>282416.26999999979</v>
      </c>
      <c r="K10" s="12"/>
      <c r="L10" s="6">
        <f t="shared" ref="L10" si="7">B10+G10</f>
        <v>2316873.42</v>
      </c>
      <c r="M10" s="6">
        <f t="shared" ref="M10" si="8">C10+H10</f>
        <v>-65</v>
      </c>
      <c r="N10" s="6">
        <f t="shared" ref="N10" si="9">D10+I10</f>
        <v>-2033269.6500000001</v>
      </c>
      <c r="O10" s="6">
        <f t="shared" ref="O10" si="10">E10+J10</f>
        <v>283538.76999999979</v>
      </c>
      <c r="P10" s="6"/>
      <c r="Q10" s="6">
        <f>ROUND(O10*0.1,2)-0.01</f>
        <v>28353.870000000003</v>
      </c>
      <c r="R10" s="6">
        <f t="shared" ref="R10" si="11">ROUND(Q10*0.15,2)</f>
        <v>4253.08</v>
      </c>
      <c r="S10" s="6">
        <f t="shared" ref="S10" si="12">ROUND(Q10*0.85,2)</f>
        <v>24100.79</v>
      </c>
    </row>
    <row r="11" spans="1:19" ht="15" customHeight="1" x14ac:dyDescent="0.25">
      <c r="A11" s="20">
        <f t="shared" ref="A11:A48" si="13">A10+7</f>
        <v>45493</v>
      </c>
      <c r="B11" s="6">
        <v>14903.25</v>
      </c>
      <c r="C11" s="6">
        <v>0</v>
      </c>
      <c r="D11" s="6">
        <v>-9179.25</v>
      </c>
      <c r="E11" s="6">
        <f t="shared" ref="E11" si="14">SUM(B11:D11)</f>
        <v>5724</v>
      </c>
      <c r="F11" s="12"/>
      <c r="G11" s="6">
        <v>2016025.8399999999</v>
      </c>
      <c r="H11" s="6">
        <v>-947.89</v>
      </c>
      <c r="I11" s="6">
        <v>-1729321.0799999998</v>
      </c>
      <c r="J11" s="6">
        <f t="shared" ref="J11" si="15">SUM(G11:I11)</f>
        <v>285756.87000000011</v>
      </c>
      <c r="K11" s="12"/>
      <c r="L11" s="6">
        <f t="shared" ref="L11" si="16">B11+G11</f>
        <v>2030929.0899999999</v>
      </c>
      <c r="M11" s="6">
        <f t="shared" ref="M11" si="17">C11+H11</f>
        <v>-947.89</v>
      </c>
      <c r="N11" s="6">
        <f t="shared" ref="N11" si="18">D11+I11</f>
        <v>-1738500.3299999998</v>
      </c>
      <c r="O11" s="6">
        <f t="shared" ref="O11" si="19">E11+J11</f>
        <v>291480.87000000011</v>
      </c>
      <c r="P11" s="6"/>
      <c r="Q11" s="6">
        <f>ROUND(O11*0.1,2)</f>
        <v>29148.09</v>
      </c>
      <c r="R11" s="6">
        <f t="shared" ref="R11" si="20">ROUND(Q11*0.15,2)</f>
        <v>4372.21</v>
      </c>
      <c r="S11" s="6">
        <f t="shared" ref="S11" si="21">ROUND(Q11*0.85,2)</f>
        <v>24775.88</v>
      </c>
    </row>
    <row r="12" spans="1:19" ht="15" customHeight="1" x14ac:dyDescent="0.25">
      <c r="A12" s="20">
        <f t="shared" si="13"/>
        <v>45500</v>
      </c>
      <c r="B12" s="6">
        <v>22052.75</v>
      </c>
      <c r="C12" s="6">
        <v>0</v>
      </c>
      <c r="D12" s="6">
        <v>-8285</v>
      </c>
      <c r="E12" s="6">
        <f t="shared" ref="E12" si="22">SUM(B12:D12)</f>
        <v>13767.75</v>
      </c>
      <c r="F12" s="12"/>
      <c r="G12" s="6">
        <v>2056040.9500000002</v>
      </c>
      <c r="H12" s="6">
        <v>-37</v>
      </c>
      <c r="I12" s="6">
        <v>-1713943.49</v>
      </c>
      <c r="J12" s="6">
        <f t="shared" ref="J12" si="23">SUM(G12:I12)</f>
        <v>342060.4600000002</v>
      </c>
      <c r="K12" s="12"/>
      <c r="L12" s="6">
        <f t="shared" ref="L12" si="24">B12+G12</f>
        <v>2078093.7000000002</v>
      </c>
      <c r="M12" s="6">
        <f t="shared" ref="M12" si="25">C12+H12</f>
        <v>-37</v>
      </c>
      <c r="N12" s="6">
        <f t="shared" ref="N12" si="26">D12+I12</f>
        <v>-1722228.49</v>
      </c>
      <c r="O12" s="6">
        <f t="shared" ref="O12" si="27">E12+J12</f>
        <v>355828.2100000002</v>
      </c>
      <c r="P12" s="6"/>
      <c r="Q12" s="6">
        <f>ROUND(O12*0.1,2)+0.01</f>
        <v>35582.83</v>
      </c>
      <c r="R12" s="6">
        <f t="shared" ref="R12" si="28">ROUND(Q12*0.15,2)</f>
        <v>5337.42</v>
      </c>
      <c r="S12" s="6">
        <f t="shared" ref="S12" si="29">ROUND(Q12*0.85,2)</f>
        <v>30245.41</v>
      </c>
    </row>
    <row r="13" spans="1:19" ht="15" customHeight="1" x14ac:dyDescent="0.25">
      <c r="A13" s="20">
        <f t="shared" si="13"/>
        <v>45507</v>
      </c>
      <c r="B13" s="6">
        <v>13869</v>
      </c>
      <c r="C13" s="6">
        <v>-100</v>
      </c>
      <c r="D13" s="6">
        <v>-13386.5</v>
      </c>
      <c r="E13" s="6">
        <f t="shared" ref="E13" si="30">SUM(B13:D13)</f>
        <v>382.5</v>
      </c>
      <c r="F13" s="12"/>
      <c r="G13" s="6">
        <v>2100862.58</v>
      </c>
      <c r="H13" s="6">
        <v>0</v>
      </c>
      <c r="I13" s="6">
        <v>-1920719.6999999997</v>
      </c>
      <c r="J13" s="6">
        <f t="shared" ref="J13" si="31">SUM(G13:I13)</f>
        <v>180142.88000000035</v>
      </c>
      <c r="K13" s="12"/>
      <c r="L13" s="6">
        <f t="shared" ref="L13" si="32">B13+G13</f>
        <v>2114731.58</v>
      </c>
      <c r="M13" s="6">
        <f t="shared" ref="M13" si="33">C13+H13</f>
        <v>-100</v>
      </c>
      <c r="N13" s="6">
        <f t="shared" ref="N13" si="34">D13+I13</f>
        <v>-1934106.1999999997</v>
      </c>
      <c r="O13" s="6">
        <f t="shared" ref="O13" si="35">E13+J13</f>
        <v>180525.38000000035</v>
      </c>
      <c r="P13" s="6"/>
      <c r="Q13" s="6">
        <f>ROUND(O13*0.1,2)-0.01</f>
        <v>18052.530000000002</v>
      </c>
      <c r="R13" s="6">
        <f t="shared" ref="R13" si="36">ROUND(Q13*0.15,2)</f>
        <v>2707.88</v>
      </c>
      <c r="S13" s="6">
        <f t="shared" ref="S13" si="37">ROUND(Q13*0.85,2)</f>
        <v>15344.65</v>
      </c>
    </row>
    <row r="14" spans="1:19" ht="15" customHeight="1" x14ac:dyDescent="0.25">
      <c r="A14" s="20">
        <f t="shared" si="13"/>
        <v>45514</v>
      </c>
      <c r="B14" s="6">
        <v>9937.75</v>
      </c>
      <c r="C14" s="6">
        <v>-30</v>
      </c>
      <c r="D14" s="6">
        <v>-6421.75</v>
      </c>
      <c r="E14" s="6">
        <f t="shared" ref="E14" si="38">SUM(B14:D14)</f>
        <v>3486</v>
      </c>
      <c r="F14" s="12"/>
      <c r="G14" s="6">
        <v>2119747.14</v>
      </c>
      <c r="H14" s="6">
        <v>0</v>
      </c>
      <c r="I14" s="6">
        <v>-1851139.5599999998</v>
      </c>
      <c r="J14" s="6">
        <f t="shared" ref="J14" si="39">SUM(G14:I14)</f>
        <v>268607.58000000031</v>
      </c>
      <c r="K14" s="12"/>
      <c r="L14" s="6">
        <f t="shared" ref="L14" si="40">B14+G14</f>
        <v>2129684.89</v>
      </c>
      <c r="M14" s="6">
        <f t="shared" ref="M14" si="41">C14+H14</f>
        <v>-30</v>
      </c>
      <c r="N14" s="6">
        <f t="shared" ref="N14" si="42">D14+I14</f>
        <v>-1857561.3099999998</v>
      </c>
      <c r="O14" s="6">
        <f t="shared" ref="O14" si="43">E14+J14</f>
        <v>272093.58000000031</v>
      </c>
      <c r="P14" s="6"/>
      <c r="Q14" s="6">
        <f>ROUND(O14*0.1,2)</f>
        <v>27209.360000000001</v>
      </c>
      <c r="R14" s="6">
        <f t="shared" ref="R14" si="44">ROUND(Q14*0.15,2)</f>
        <v>4081.4</v>
      </c>
      <c r="S14" s="6">
        <f t="shared" ref="S14" si="45">ROUND(Q14*0.85,2)</f>
        <v>23127.96</v>
      </c>
    </row>
    <row r="15" spans="1:19" ht="15" customHeight="1" x14ac:dyDescent="0.25">
      <c r="A15" s="20">
        <f t="shared" si="13"/>
        <v>45521</v>
      </c>
      <c r="B15" s="6">
        <v>23934.75</v>
      </c>
      <c r="C15" s="6">
        <v>0</v>
      </c>
      <c r="D15" s="6">
        <v>-14930.5</v>
      </c>
      <c r="E15" s="6">
        <f t="shared" ref="E15" si="46">SUM(B15:D15)</f>
        <v>9004.25</v>
      </c>
      <c r="F15" s="12"/>
      <c r="G15" s="6">
        <v>2221344.2000000002</v>
      </c>
      <c r="H15" s="6">
        <v>-1029</v>
      </c>
      <c r="I15" s="6">
        <v>-1890891.79</v>
      </c>
      <c r="J15" s="6">
        <f t="shared" ref="J15" si="47">SUM(G15:I15)</f>
        <v>329423.41000000015</v>
      </c>
      <c r="K15" s="12"/>
      <c r="L15" s="6">
        <f t="shared" ref="L15" si="48">B15+G15</f>
        <v>2245278.9500000002</v>
      </c>
      <c r="M15" s="6">
        <f t="shared" ref="M15" si="49">C15+H15</f>
        <v>-1029</v>
      </c>
      <c r="N15" s="6">
        <f t="shared" ref="N15" si="50">D15+I15</f>
        <v>-1905822.29</v>
      </c>
      <c r="O15" s="6">
        <f t="shared" ref="O15" si="51">E15+J15</f>
        <v>338427.66000000015</v>
      </c>
      <c r="P15" s="6"/>
      <c r="Q15" s="6">
        <f>ROUND(O15*0.1,2)</f>
        <v>33842.769999999997</v>
      </c>
      <c r="R15" s="6">
        <f t="shared" ref="R15" si="52">ROUND(Q15*0.15,2)</f>
        <v>5076.42</v>
      </c>
      <c r="S15" s="6">
        <f t="shared" ref="S15" si="53">ROUND(Q15*0.85,2)</f>
        <v>28766.35</v>
      </c>
    </row>
    <row r="16" spans="1:19" ht="15" customHeight="1" x14ac:dyDescent="0.25">
      <c r="A16" s="20">
        <f t="shared" si="13"/>
        <v>45528</v>
      </c>
      <c r="B16" s="6">
        <v>23176.75</v>
      </c>
      <c r="C16" s="6">
        <v>0</v>
      </c>
      <c r="D16" s="6">
        <v>-15665.75</v>
      </c>
      <c r="E16" s="6">
        <f t="shared" ref="E16" si="54">SUM(B16:D16)</f>
        <v>7511</v>
      </c>
      <c r="F16" s="12"/>
      <c r="G16" s="6">
        <v>2553222.06</v>
      </c>
      <c r="H16" s="6">
        <v>-17</v>
      </c>
      <c r="I16" s="6">
        <v>-2161579.79</v>
      </c>
      <c r="J16" s="6">
        <f t="shared" ref="J16" si="55">SUM(G16:I16)</f>
        <v>391625.27</v>
      </c>
      <c r="K16" s="12"/>
      <c r="L16" s="6">
        <f t="shared" ref="L16" si="56">B16+G16</f>
        <v>2576398.81</v>
      </c>
      <c r="M16" s="6">
        <f t="shared" ref="M16" si="57">C16+H16</f>
        <v>-17</v>
      </c>
      <c r="N16" s="6">
        <f t="shared" ref="N16" si="58">D16+I16</f>
        <v>-2177245.54</v>
      </c>
      <c r="O16" s="6">
        <f t="shared" ref="O16" si="59">E16+J16</f>
        <v>399136.27</v>
      </c>
      <c r="P16" s="6"/>
      <c r="Q16" s="6">
        <f>ROUND(O16*0.1,2)-0.01</f>
        <v>39913.619999999995</v>
      </c>
      <c r="R16" s="6">
        <f t="shared" ref="R16" si="60">ROUND(Q16*0.15,2)</f>
        <v>5987.04</v>
      </c>
      <c r="S16" s="6">
        <f t="shared" ref="S16" si="61">ROUND(Q16*0.85,2)</f>
        <v>33926.58</v>
      </c>
    </row>
    <row r="17" spans="1:19" ht="15" customHeight="1" x14ac:dyDescent="0.25">
      <c r="A17" s="20">
        <f t="shared" si="13"/>
        <v>45535</v>
      </c>
      <c r="B17" s="6">
        <v>225610.25</v>
      </c>
      <c r="C17" s="6">
        <v>0</v>
      </c>
      <c r="D17" s="6">
        <v>-24356.25</v>
      </c>
      <c r="E17" s="6">
        <f t="shared" ref="E17" si="62">SUM(B17:D17)</f>
        <v>201254</v>
      </c>
      <c r="F17" s="12"/>
      <c r="G17" s="6">
        <v>3526834.84</v>
      </c>
      <c r="H17" s="6">
        <v>-2469.4699999999998</v>
      </c>
      <c r="I17" s="6">
        <v>-3103611.6100000003</v>
      </c>
      <c r="J17" s="6">
        <f t="shared" ref="J17" si="63">SUM(G17:I17)</f>
        <v>420753.75999999931</v>
      </c>
      <c r="K17" s="12"/>
      <c r="L17" s="6">
        <f t="shared" ref="L17" si="64">B17+G17</f>
        <v>3752445.09</v>
      </c>
      <c r="M17" s="6">
        <f t="shared" ref="M17" si="65">C17+H17</f>
        <v>-2469.4699999999998</v>
      </c>
      <c r="N17" s="6">
        <f t="shared" ref="N17" si="66">D17+I17</f>
        <v>-3127967.8600000003</v>
      </c>
      <c r="O17" s="6">
        <f t="shared" ref="O17" si="67">E17+J17</f>
        <v>622007.75999999931</v>
      </c>
      <c r="P17" s="6"/>
      <c r="Q17" s="6">
        <f t="shared" ref="Q17:Q22" si="68">ROUND(O17*0.1,2)</f>
        <v>62200.78</v>
      </c>
      <c r="R17" s="6">
        <f t="shared" ref="R17" si="69">ROUND(Q17*0.15,2)</f>
        <v>9330.1200000000008</v>
      </c>
      <c r="S17" s="6">
        <f t="shared" ref="S17" si="70">ROUND(Q17*0.85,2)</f>
        <v>52870.66</v>
      </c>
    </row>
    <row r="18" spans="1:19" ht="15" customHeight="1" x14ac:dyDescent="0.25">
      <c r="A18" s="20">
        <f t="shared" si="13"/>
        <v>45542</v>
      </c>
      <c r="B18" s="6">
        <v>239769.5</v>
      </c>
      <c r="C18" s="6">
        <v>-5250</v>
      </c>
      <c r="D18" s="6">
        <v>-248320.75</v>
      </c>
      <c r="E18" s="6">
        <f t="shared" ref="E18" si="71">SUM(B18:D18)</f>
        <v>-13801.25</v>
      </c>
      <c r="F18" s="12"/>
      <c r="G18" s="6">
        <v>4359804.71</v>
      </c>
      <c r="H18" s="6">
        <v>-175.4</v>
      </c>
      <c r="I18" s="6">
        <v>-3820109.79</v>
      </c>
      <c r="J18" s="6">
        <f t="shared" ref="J18" si="72">SUM(G18:I18)</f>
        <v>539519.51999999955</v>
      </c>
      <c r="K18" s="12"/>
      <c r="L18" s="6">
        <f t="shared" ref="L18" si="73">B18+G18</f>
        <v>4599574.21</v>
      </c>
      <c r="M18" s="6">
        <f t="shared" ref="M18" si="74">C18+H18</f>
        <v>-5425.4</v>
      </c>
      <c r="N18" s="6">
        <f t="shared" ref="N18" si="75">D18+I18</f>
        <v>-4068430.54</v>
      </c>
      <c r="O18" s="6">
        <f t="shared" ref="O18" si="76">E18+J18</f>
        <v>525718.26999999955</v>
      </c>
      <c r="P18" s="6"/>
      <c r="Q18" s="6">
        <f t="shared" si="68"/>
        <v>52571.83</v>
      </c>
      <c r="R18" s="6">
        <f t="shared" ref="R18" si="77">ROUND(Q18*0.15,2)</f>
        <v>7885.77</v>
      </c>
      <c r="S18" s="6">
        <f t="shared" ref="S18" si="78">ROUND(Q18*0.85,2)</f>
        <v>44686.06</v>
      </c>
    </row>
    <row r="19" spans="1:19" ht="15" customHeight="1" x14ac:dyDescent="0.25">
      <c r="A19" s="20">
        <f t="shared" si="13"/>
        <v>45549</v>
      </c>
      <c r="B19" s="6">
        <v>59387.25</v>
      </c>
      <c r="C19" s="6">
        <v>0</v>
      </c>
      <c r="D19" s="6">
        <v>-41794</v>
      </c>
      <c r="E19" s="6">
        <f t="shared" ref="E19" si="79">SUM(B19:D19)</f>
        <v>17593.25</v>
      </c>
      <c r="F19" s="12"/>
      <c r="G19" s="6">
        <v>5125270.2299999995</v>
      </c>
      <c r="H19" s="6">
        <v>-5740.16</v>
      </c>
      <c r="I19" s="6">
        <v>-4075556.71</v>
      </c>
      <c r="J19" s="6">
        <f t="shared" ref="J19" si="80">SUM(G19:I19)</f>
        <v>1043973.3599999994</v>
      </c>
      <c r="K19" s="12"/>
      <c r="L19" s="6">
        <f t="shared" ref="L19" si="81">B19+G19</f>
        <v>5184657.4799999995</v>
      </c>
      <c r="M19" s="6">
        <f t="shared" ref="M19" si="82">C19+H19</f>
        <v>-5740.16</v>
      </c>
      <c r="N19" s="6">
        <f t="shared" ref="N19" si="83">D19+I19</f>
        <v>-4117350.71</v>
      </c>
      <c r="O19" s="6">
        <f t="shared" ref="O19" si="84">E19+J19</f>
        <v>1061566.6099999994</v>
      </c>
      <c r="P19" s="6"/>
      <c r="Q19" s="6">
        <f t="shared" si="68"/>
        <v>106156.66</v>
      </c>
      <c r="R19" s="6">
        <f t="shared" ref="R19" si="85">ROUND(Q19*0.15,2)</f>
        <v>15923.5</v>
      </c>
      <c r="S19" s="6">
        <f t="shared" ref="S19" si="86">ROUND(Q19*0.85,2)</f>
        <v>90233.16</v>
      </c>
    </row>
    <row r="20" spans="1:19" ht="15" customHeight="1" x14ac:dyDescent="0.25">
      <c r="A20" s="20">
        <f t="shared" si="13"/>
        <v>45556</v>
      </c>
      <c r="B20" s="6">
        <v>93383</v>
      </c>
      <c r="C20" s="6">
        <v>0</v>
      </c>
      <c r="D20" s="6">
        <v>-55828.25</v>
      </c>
      <c r="E20" s="6">
        <f t="shared" ref="E20" si="87">SUM(B20:D20)</f>
        <v>37554.75</v>
      </c>
      <c r="F20" s="12"/>
      <c r="G20" s="6">
        <v>4809946.0999999996</v>
      </c>
      <c r="H20" s="6">
        <v>-1036.26</v>
      </c>
      <c r="I20" s="6">
        <v>-4017384.51</v>
      </c>
      <c r="J20" s="6">
        <f t="shared" ref="J20" si="88">SUM(G20:I20)</f>
        <v>791525.33000000007</v>
      </c>
      <c r="K20" s="12"/>
      <c r="L20" s="6">
        <f t="shared" ref="L20" si="89">B20+G20</f>
        <v>4903329.0999999996</v>
      </c>
      <c r="M20" s="6">
        <f t="shared" ref="M20" si="90">C20+H20</f>
        <v>-1036.26</v>
      </c>
      <c r="N20" s="6">
        <f t="shared" ref="N20" si="91">D20+I20</f>
        <v>-4073212.76</v>
      </c>
      <c r="O20" s="6">
        <f t="shared" ref="O20" si="92">E20+J20</f>
        <v>829080.08000000007</v>
      </c>
      <c r="P20" s="6"/>
      <c r="Q20" s="6">
        <f t="shared" si="68"/>
        <v>82908.009999999995</v>
      </c>
      <c r="R20" s="6">
        <f t="shared" ref="R20" si="93">ROUND(Q20*0.15,2)</f>
        <v>12436.2</v>
      </c>
      <c r="S20" s="6">
        <f t="shared" ref="S20" si="94">ROUND(Q20*0.85,2)</f>
        <v>70471.81</v>
      </c>
    </row>
    <row r="21" spans="1:19" ht="15" customHeight="1" x14ac:dyDescent="0.25">
      <c r="A21" s="20">
        <f t="shared" si="13"/>
        <v>45563</v>
      </c>
      <c r="B21" s="6">
        <v>61005</v>
      </c>
      <c r="C21" s="6">
        <v>0</v>
      </c>
      <c r="D21" s="6">
        <v>-56792.75</v>
      </c>
      <c r="E21" s="6">
        <f t="shared" ref="E21" si="95">SUM(B21:D21)</f>
        <v>4212.25</v>
      </c>
      <c r="F21" s="12"/>
      <c r="G21" s="6">
        <v>5090948.22</v>
      </c>
      <c r="H21" s="6">
        <v>-1272.52</v>
      </c>
      <c r="I21" s="6">
        <v>-4502861.8499999996</v>
      </c>
      <c r="J21" s="6">
        <f t="shared" ref="J21" si="96">SUM(G21:I21)</f>
        <v>586813.85000000056</v>
      </c>
      <c r="K21" s="12"/>
      <c r="L21" s="6">
        <f t="shared" ref="L21" si="97">B21+G21</f>
        <v>5151953.22</v>
      </c>
      <c r="M21" s="6">
        <f t="shared" ref="M21" si="98">C21+H21</f>
        <v>-1272.52</v>
      </c>
      <c r="N21" s="6">
        <f t="shared" ref="N21" si="99">D21+I21</f>
        <v>-4559654.5999999996</v>
      </c>
      <c r="O21" s="6">
        <f t="shared" ref="O21" si="100">E21+J21</f>
        <v>591026.10000000056</v>
      </c>
      <c r="P21" s="6"/>
      <c r="Q21" s="6">
        <f t="shared" si="68"/>
        <v>59102.61</v>
      </c>
      <c r="R21" s="6">
        <f t="shared" ref="R21" si="101">ROUND(Q21*0.15,2)</f>
        <v>8865.39</v>
      </c>
      <c r="S21" s="6">
        <f t="shared" ref="S21" si="102">ROUND(Q21*0.85,2)</f>
        <v>50237.22</v>
      </c>
    </row>
    <row r="22" spans="1:19" ht="15" customHeight="1" x14ac:dyDescent="0.25">
      <c r="A22" s="20">
        <f t="shared" si="13"/>
        <v>45570</v>
      </c>
      <c r="B22" s="6">
        <v>49410.5</v>
      </c>
      <c r="C22" s="6">
        <v>0</v>
      </c>
      <c r="D22" s="6">
        <v>-68620.5</v>
      </c>
      <c r="E22" s="6">
        <f t="shared" ref="E22" si="103">SUM(B22:D22)</f>
        <v>-19210</v>
      </c>
      <c r="F22" s="12"/>
      <c r="G22" s="6">
        <v>5209201.8</v>
      </c>
      <c r="H22" s="6">
        <v>-697.3</v>
      </c>
      <c r="I22" s="6">
        <v>-4436226.28</v>
      </c>
      <c r="J22" s="6">
        <f t="shared" ref="J22" si="104">SUM(G22:I22)</f>
        <v>772278.21999999974</v>
      </c>
      <c r="K22" s="12"/>
      <c r="L22" s="6">
        <f t="shared" ref="L22" si="105">B22+G22</f>
        <v>5258612.3</v>
      </c>
      <c r="M22" s="6">
        <f t="shared" ref="M22" si="106">C22+H22</f>
        <v>-697.3</v>
      </c>
      <c r="N22" s="6">
        <f t="shared" ref="N22" si="107">D22+I22</f>
        <v>-4504846.78</v>
      </c>
      <c r="O22" s="6">
        <f t="shared" ref="O22" si="108">E22+J22</f>
        <v>753068.21999999974</v>
      </c>
      <c r="P22" s="6"/>
      <c r="Q22" s="6">
        <f t="shared" si="68"/>
        <v>75306.820000000007</v>
      </c>
      <c r="R22" s="6">
        <f t="shared" ref="R22" si="109">ROUND(Q22*0.15,2)</f>
        <v>11296.02</v>
      </c>
      <c r="S22" s="6">
        <f t="shared" ref="S22" si="110">ROUND(Q22*0.85,2)</f>
        <v>64010.8</v>
      </c>
    </row>
    <row r="23" spans="1:19" ht="15" customHeight="1" x14ac:dyDescent="0.25">
      <c r="A23" s="20">
        <f t="shared" si="13"/>
        <v>45577</v>
      </c>
      <c r="B23" s="6">
        <v>75960.5</v>
      </c>
      <c r="C23" s="6">
        <v>0</v>
      </c>
      <c r="D23" s="6">
        <v>-48353</v>
      </c>
      <c r="E23" s="6">
        <f t="shared" ref="E23" si="111">SUM(B23:D23)</f>
        <v>27607.5</v>
      </c>
      <c r="F23" s="12"/>
      <c r="G23" s="6">
        <v>5153816.25</v>
      </c>
      <c r="H23" s="6">
        <v>-458.18</v>
      </c>
      <c r="I23" s="6">
        <v>-4264238.1100000003</v>
      </c>
      <c r="J23" s="6">
        <f t="shared" ref="J23" si="112">SUM(G23:I23)</f>
        <v>889119.96</v>
      </c>
      <c r="K23" s="12"/>
      <c r="L23" s="6">
        <f t="shared" ref="L23" si="113">B23+G23</f>
        <v>5229776.75</v>
      </c>
      <c r="M23" s="6">
        <f t="shared" ref="M23" si="114">C23+H23</f>
        <v>-458.18</v>
      </c>
      <c r="N23" s="6">
        <f t="shared" ref="N23" si="115">D23+I23</f>
        <v>-4312591.1100000003</v>
      </c>
      <c r="O23" s="6">
        <f t="shared" ref="O23" si="116">E23+J23</f>
        <v>916727.46</v>
      </c>
      <c r="P23" s="6"/>
      <c r="Q23" s="6">
        <f t="shared" ref="Q23" si="117">ROUND(O23*0.1,2)</f>
        <v>91672.75</v>
      </c>
      <c r="R23" s="6">
        <f t="shared" ref="R23" si="118">ROUND(Q23*0.15,2)</f>
        <v>13750.91</v>
      </c>
      <c r="S23" s="6">
        <f t="shared" ref="S23" si="119">ROUND(Q23*0.85,2)</f>
        <v>77921.84</v>
      </c>
    </row>
    <row r="24" spans="1:19" ht="15" customHeight="1" x14ac:dyDescent="0.25">
      <c r="A24" s="20">
        <f t="shared" si="13"/>
        <v>45584</v>
      </c>
      <c r="B24" s="6">
        <v>75967</v>
      </c>
      <c r="C24" s="6">
        <v>0</v>
      </c>
      <c r="D24" s="6">
        <v>-96006</v>
      </c>
      <c r="E24" s="6">
        <f t="shared" ref="E24" si="120">SUM(B24:D24)</f>
        <v>-20039</v>
      </c>
      <c r="F24" s="12"/>
      <c r="G24" s="6">
        <v>5653815.6499999994</v>
      </c>
      <c r="H24" s="6">
        <v>-551.62</v>
      </c>
      <c r="I24" s="6">
        <v>-5458165.2699999996</v>
      </c>
      <c r="J24" s="6">
        <f t="shared" ref="J24" si="121">SUM(G24:I24)</f>
        <v>195098.75999999978</v>
      </c>
      <c r="K24" s="12"/>
      <c r="L24" s="6">
        <f t="shared" ref="L24" si="122">B24+G24</f>
        <v>5729782.6499999994</v>
      </c>
      <c r="M24" s="6">
        <f t="shared" ref="M24" si="123">C24+H24</f>
        <v>-551.62</v>
      </c>
      <c r="N24" s="6">
        <f t="shared" ref="N24" si="124">D24+I24</f>
        <v>-5554171.2699999996</v>
      </c>
      <c r="O24" s="6">
        <f t="shared" ref="O24" si="125">E24+J24</f>
        <v>175059.75999999978</v>
      </c>
      <c r="P24" s="6"/>
      <c r="Q24" s="6">
        <f t="shared" ref="Q24" si="126">ROUND(O24*0.1,2)</f>
        <v>17505.98</v>
      </c>
      <c r="R24" s="6">
        <f t="shared" ref="R24" si="127">ROUND(Q24*0.15,2)</f>
        <v>2625.9</v>
      </c>
      <c r="S24" s="6">
        <f t="shared" ref="S24" si="128">ROUND(Q24*0.85,2)</f>
        <v>14880.08</v>
      </c>
    </row>
    <row r="25" spans="1:19" ht="15" customHeight="1" x14ac:dyDescent="0.25">
      <c r="A25" s="20">
        <f t="shared" si="13"/>
        <v>45591</v>
      </c>
      <c r="B25" s="6">
        <v>127202.25</v>
      </c>
      <c r="C25" s="6">
        <v>0</v>
      </c>
      <c r="D25" s="6">
        <v>-143302.75</v>
      </c>
      <c r="E25" s="6">
        <f t="shared" ref="E25" si="129">SUM(B25:D25)</f>
        <v>-16100.5</v>
      </c>
      <c r="F25" s="12"/>
      <c r="G25" s="6">
        <v>6048316.1999999993</v>
      </c>
      <c r="H25" s="6">
        <v>-4403.3499999999995</v>
      </c>
      <c r="I25" s="6">
        <v>-5598126.9699999997</v>
      </c>
      <c r="J25" s="6">
        <f t="shared" ref="J25" si="130">SUM(G25:I25)</f>
        <v>445785.87999999989</v>
      </c>
      <c r="K25" s="12"/>
      <c r="L25" s="6">
        <f t="shared" ref="L25" si="131">B25+G25</f>
        <v>6175518.4499999993</v>
      </c>
      <c r="M25" s="6">
        <f t="shared" ref="M25" si="132">C25+H25</f>
        <v>-4403.3499999999995</v>
      </c>
      <c r="N25" s="6">
        <f t="shared" ref="N25" si="133">D25+I25</f>
        <v>-5741429.7199999997</v>
      </c>
      <c r="O25" s="6">
        <f t="shared" ref="O25" si="134">E25+J25</f>
        <v>429685.37999999989</v>
      </c>
      <c r="P25" s="6"/>
      <c r="Q25" s="6">
        <f t="shared" ref="Q25" si="135">ROUND(O25*0.1,2)</f>
        <v>42968.54</v>
      </c>
      <c r="R25" s="6">
        <f t="shared" ref="R25" si="136">ROUND(Q25*0.15,2)</f>
        <v>6445.28</v>
      </c>
      <c r="S25" s="6">
        <f t="shared" ref="S25" si="137">ROUND(Q25*0.85,2)</f>
        <v>36523.26</v>
      </c>
    </row>
    <row r="26" spans="1:19" ht="15" customHeight="1" x14ac:dyDescent="0.25">
      <c r="A26" s="20">
        <f t="shared" si="13"/>
        <v>45598</v>
      </c>
      <c r="B26" s="6">
        <v>67116.25</v>
      </c>
      <c r="C26" s="6">
        <v>-60</v>
      </c>
      <c r="D26" s="6">
        <v>-65173.5</v>
      </c>
      <c r="E26" s="6">
        <f t="shared" ref="E26" si="138">SUM(B26:D26)</f>
        <v>1882.75</v>
      </c>
      <c r="F26" s="12"/>
      <c r="G26" s="6">
        <v>6103837.8599999994</v>
      </c>
      <c r="H26" s="6">
        <v>-161.5</v>
      </c>
      <c r="I26" s="6">
        <v>-5466643.2999999998</v>
      </c>
      <c r="J26" s="6">
        <f t="shared" ref="J26" si="139">SUM(G26:I26)</f>
        <v>637033.05999999959</v>
      </c>
      <c r="K26" s="12"/>
      <c r="L26" s="6">
        <f t="shared" ref="L26" si="140">B26+G26</f>
        <v>6170954.1099999994</v>
      </c>
      <c r="M26" s="6">
        <f t="shared" ref="M26" si="141">C26+H26</f>
        <v>-221.5</v>
      </c>
      <c r="N26" s="6">
        <f t="shared" ref="N26" si="142">D26+I26</f>
        <v>-5531816.7999999998</v>
      </c>
      <c r="O26" s="6">
        <f t="shared" ref="O26" si="143">E26+J26</f>
        <v>638915.80999999959</v>
      </c>
      <c r="P26" s="6"/>
      <c r="Q26" s="6">
        <f>ROUND(O26*0.1,2)+0.01</f>
        <v>63891.590000000004</v>
      </c>
      <c r="R26" s="6">
        <f t="shared" ref="R26" si="144">ROUND(Q26*0.15,2)</f>
        <v>9583.74</v>
      </c>
      <c r="S26" s="6">
        <f t="shared" ref="S26" si="145">ROUND(Q26*0.85,2)</f>
        <v>54307.85</v>
      </c>
    </row>
    <row r="27" spans="1:19" ht="15" customHeight="1" x14ac:dyDescent="0.25">
      <c r="A27" s="20">
        <f t="shared" si="13"/>
        <v>45605</v>
      </c>
      <c r="B27" s="6">
        <v>360163</v>
      </c>
      <c r="C27" s="6">
        <v>0</v>
      </c>
      <c r="D27" s="6">
        <v>-262035.25</v>
      </c>
      <c r="E27" s="6">
        <f t="shared" ref="E27" si="146">SUM(B27:D27)</f>
        <v>98127.75</v>
      </c>
      <c r="F27" s="12"/>
      <c r="G27" s="6">
        <v>5544401.2699999996</v>
      </c>
      <c r="H27" s="6">
        <v>-253.73000000000002</v>
      </c>
      <c r="I27" s="6">
        <v>-4748525.9999999991</v>
      </c>
      <c r="J27" s="6">
        <f t="shared" ref="J27" si="147">SUM(G27:I27)</f>
        <v>795621.54</v>
      </c>
      <c r="K27" s="12"/>
      <c r="L27" s="6">
        <f t="shared" ref="L27" si="148">B27+G27</f>
        <v>5904564.2699999996</v>
      </c>
      <c r="M27" s="6">
        <f t="shared" ref="M27" si="149">C27+H27</f>
        <v>-253.73000000000002</v>
      </c>
      <c r="N27" s="6">
        <f t="shared" ref="N27" si="150">D27+I27</f>
        <v>-5010561.2499999991</v>
      </c>
      <c r="O27" s="6">
        <f t="shared" ref="O27" si="151">E27+J27</f>
        <v>893749.29</v>
      </c>
      <c r="P27" s="6"/>
      <c r="Q27" s="6">
        <f t="shared" ref="Q27:Q32" si="152">ROUND(O27*0.1,2)</f>
        <v>89374.93</v>
      </c>
      <c r="R27" s="6">
        <f t="shared" ref="R27" si="153">ROUND(Q27*0.15,2)</f>
        <v>13406.24</v>
      </c>
      <c r="S27" s="6">
        <f t="shared" ref="S27" si="154">ROUND(Q27*0.85,2)</f>
        <v>75968.69</v>
      </c>
    </row>
    <row r="28" spans="1:19" ht="15" customHeight="1" x14ac:dyDescent="0.25">
      <c r="A28" s="20">
        <f t="shared" si="13"/>
        <v>45612</v>
      </c>
      <c r="B28" s="6">
        <v>306945.25</v>
      </c>
      <c r="C28" s="6">
        <v>0</v>
      </c>
      <c r="D28" s="6">
        <v>-339725</v>
      </c>
      <c r="E28" s="6">
        <f t="shared" ref="E28" si="155">SUM(B28:D28)</f>
        <v>-32779.75</v>
      </c>
      <c r="F28" s="12"/>
      <c r="G28" s="6">
        <v>6102960.29</v>
      </c>
      <c r="H28" s="6">
        <v>-379.62</v>
      </c>
      <c r="I28" s="6">
        <v>-4893570.21</v>
      </c>
      <c r="J28" s="6">
        <f t="shared" ref="J28" si="156">SUM(G28:I28)</f>
        <v>1209010.46</v>
      </c>
      <c r="K28" s="12"/>
      <c r="L28" s="6">
        <f t="shared" ref="L28" si="157">B28+G28</f>
        <v>6409905.54</v>
      </c>
      <c r="M28" s="6">
        <f t="shared" ref="M28" si="158">C28+H28</f>
        <v>-379.62</v>
      </c>
      <c r="N28" s="6">
        <f t="shared" ref="N28" si="159">D28+I28</f>
        <v>-5233295.21</v>
      </c>
      <c r="O28" s="6">
        <f t="shared" ref="O28" si="160">E28+J28</f>
        <v>1176230.71</v>
      </c>
      <c r="P28" s="6"/>
      <c r="Q28" s="6">
        <f t="shared" si="152"/>
        <v>117623.07</v>
      </c>
      <c r="R28" s="6">
        <f t="shared" ref="R28" si="161">ROUND(Q28*0.15,2)</f>
        <v>17643.46</v>
      </c>
      <c r="S28" s="6">
        <f t="shared" ref="S28" si="162">ROUND(Q28*0.85,2)</f>
        <v>99979.61</v>
      </c>
    </row>
    <row r="29" spans="1:19" ht="15" customHeight="1" x14ac:dyDescent="0.25">
      <c r="A29" s="20">
        <f t="shared" si="13"/>
        <v>45619</v>
      </c>
      <c r="B29" s="6">
        <v>72736.25</v>
      </c>
      <c r="C29" s="6">
        <v>0</v>
      </c>
      <c r="D29" s="6">
        <v>-157046.75</v>
      </c>
      <c r="E29" s="6">
        <f t="shared" ref="E29" si="163">SUM(B29:D29)</f>
        <v>-84310.5</v>
      </c>
      <c r="F29" s="12"/>
      <c r="G29" s="6">
        <v>5693934.6400000006</v>
      </c>
      <c r="H29" s="6">
        <v>-381.52</v>
      </c>
      <c r="I29" s="6">
        <v>-5065628.96</v>
      </c>
      <c r="J29" s="6">
        <f t="shared" ref="J29" si="164">SUM(G29:I29)</f>
        <v>627924.16000000108</v>
      </c>
      <c r="K29" s="12"/>
      <c r="L29" s="6">
        <f t="shared" ref="L29" si="165">B29+G29</f>
        <v>5766670.8900000006</v>
      </c>
      <c r="M29" s="6">
        <f t="shared" ref="M29" si="166">C29+H29</f>
        <v>-381.52</v>
      </c>
      <c r="N29" s="6">
        <f t="shared" ref="N29" si="167">D29+I29</f>
        <v>-5222675.71</v>
      </c>
      <c r="O29" s="6">
        <f t="shared" ref="O29" si="168">E29+J29</f>
        <v>543613.66000000108</v>
      </c>
      <c r="P29" s="6"/>
      <c r="Q29" s="6">
        <f t="shared" si="152"/>
        <v>54361.37</v>
      </c>
      <c r="R29" s="6">
        <f t="shared" ref="R29" si="169">ROUND(Q29*0.15,2)</f>
        <v>8154.21</v>
      </c>
      <c r="S29" s="6">
        <f t="shared" ref="S29" si="170">ROUND(Q29*0.85,2)</f>
        <v>46207.16</v>
      </c>
    </row>
    <row r="30" spans="1:19" ht="15" customHeight="1" x14ac:dyDescent="0.25">
      <c r="A30" s="20">
        <f t="shared" si="13"/>
        <v>45626</v>
      </c>
      <c r="B30" s="6">
        <v>123409.75</v>
      </c>
      <c r="C30" s="6">
        <v>0</v>
      </c>
      <c r="D30" s="6">
        <v>-129696.5</v>
      </c>
      <c r="E30" s="6">
        <f t="shared" ref="E30" si="171">SUM(B30:D30)</f>
        <v>-6286.75</v>
      </c>
      <c r="F30" s="12"/>
      <c r="G30" s="6">
        <v>6878392.5</v>
      </c>
      <c r="H30" s="6">
        <v>-380.82</v>
      </c>
      <c r="I30" s="6">
        <v>-6192273.2200000007</v>
      </c>
      <c r="J30" s="6">
        <f t="shared" ref="J30" si="172">SUM(G30:I30)</f>
        <v>685738.45999999903</v>
      </c>
      <c r="K30" s="12"/>
      <c r="L30" s="6">
        <f t="shared" ref="L30" si="173">B30+G30</f>
        <v>7001802.25</v>
      </c>
      <c r="M30" s="6">
        <f t="shared" ref="M30" si="174">C30+H30</f>
        <v>-380.82</v>
      </c>
      <c r="N30" s="6">
        <f t="shared" ref="N30" si="175">D30+I30</f>
        <v>-6321969.7200000007</v>
      </c>
      <c r="O30" s="6">
        <f t="shared" ref="O30" si="176">E30+J30</f>
        <v>679451.70999999903</v>
      </c>
      <c r="P30" s="6"/>
      <c r="Q30" s="6">
        <f t="shared" si="152"/>
        <v>67945.17</v>
      </c>
      <c r="R30" s="6">
        <f t="shared" ref="R30" si="177">ROUND(Q30*0.15,2)</f>
        <v>10191.780000000001</v>
      </c>
      <c r="S30" s="6">
        <f t="shared" ref="S30" si="178">ROUND(Q30*0.85,2)</f>
        <v>57753.39</v>
      </c>
    </row>
    <row r="31" spans="1:19" ht="15" customHeight="1" x14ac:dyDescent="0.25">
      <c r="A31" s="20">
        <f t="shared" si="13"/>
        <v>45633</v>
      </c>
      <c r="B31" s="6">
        <v>98220.5</v>
      </c>
      <c r="C31" s="6">
        <v>0</v>
      </c>
      <c r="D31" s="6">
        <v>-62667</v>
      </c>
      <c r="E31" s="6">
        <f t="shared" ref="E31" si="179">SUM(B31:D31)</f>
        <v>35553.5</v>
      </c>
      <c r="F31" s="12"/>
      <c r="G31" s="6">
        <v>5524009.7300000004</v>
      </c>
      <c r="H31" s="6">
        <v>-461.48</v>
      </c>
      <c r="I31" s="6">
        <v>-5631093.3200000003</v>
      </c>
      <c r="J31" s="6">
        <f t="shared" ref="J31" si="180">SUM(G31:I31)</f>
        <v>-107545.0700000003</v>
      </c>
      <c r="K31" s="12"/>
      <c r="L31" s="6">
        <f t="shared" ref="L31" si="181">B31+G31</f>
        <v>5622230.2300000004</v>
      </c>
      <c r="M31" s="6">
        <f t="shared" ref="M31" si="182">C31+H31</f>
        <v>-461.48</v>
      </c>
      <c r="N31" s="6">
        <f t="shared" ref="N31" si="183">D31+I31</f>
        <v>-5693760.3200000003</v>
      </c>
      <c r="O31" s="6">
        <f t="shared" ref="O31" si="184">E31+J31</f>
        <v>-71991.570000000298</v>
      </c>
      <c r="P31" s="6"/>
      <c r="Q31" s="6">
        <f t="shared" si="152"/>
        <v>-7199.16</v>
      </c>
      <c r="R31" s="6">
        <f t="shared" ref="R31" si="185">ROUND(Q31*0.15,2)</f>
        <v>-1079.8699999999999</v>
      </c>
      <c r="S31" s="6">
        <f t="shared" ref="S31" si="186">ROUND(Q31*0.85,2)</f>
        <v>-6119.29</v>
      </c>
    </row>
    <row r="32" spans="1:19" ht="15" customHeight="1" x14ac:dyDescent="0.25">
      <c r="A32" s="20">
        <f t="shared" si="13"/>
        <v>45640</v>
      </c>
      <c r="B32" s="6">
        <v>29302.5</v>
      </c>
      <c r="C32" s="6">
        <v>0</v>
      </c>
      <c r="D32" s="6">
        <v>-10365.25</v>
      </c>
      <c r="E32" s="6">
        <f t="shared" ref="E32" si="187">SUM(B32:D32)</f>
        <v>18937.25</v>
      </c>
      <c r="F32" s="12"/>
      <c r="G32" s="6">
        <v>4887553.1800000006</v>
      </c>
      <c r="H32" s="6">
        <v>-411.5</v>
      </c>
      <c r="I32" s="6">
        <v>-4177728.3099999996</v>
      </c>
      <c r="J32" s="6">
        <f t="shared" ref="J32" si="188">SUM(G32:I32)</f>
        <v>709413.37000000104</v>
      </c>
      <c r="K32" s="12"/>
      <c r="L32" s="6">
        <f t="shared" ref="L32" si="189">B32+G32</f>
        <v>4916855.6800000006</v>
      </c>
      <c r="M32" s="6">
        <f t="shared" ref="M32" si="190">C32+H32</f>
        <v>-411.5</v>
      </c>
      <c r="N32" s="6">
        <f t="shared" ref="N32" si="191">D32+I32</f>
        <v>-4188093.5599999996</v>
      </c>
      <c r="O32" s="6">
        <f t="shared" ref="O32" si="192">E32+J32</f>
        <v>728350.62000000104</v>
      </c>
      <c r="P32" s="6"/>
      <c r="Q32" s="6">
        <f t="shared" si="152"/>
        <v>72835.06</v>
      </c>
      <c r="R32" s="6">
        <f t="shared" ref="R32" si="193">ROUND(Q32*0.15,2)</f>
        <v>10925.26</v>
      </c>
      <c r="S32" s="6">
        <f t="shared" ref="S32" si="194">ROUND(Q32*0.85,2)</f>
        <v>61909.8</v>
      </c>
    </row>
    <row r="33" spans="1:19" ht="15" customHeight="1" x14ac:dyDescent="0.25">
      <c r="A33" s="20">
        <f t="shared" si="13"/>
        <v>45647</v>
      </c>
      <c r="B33" s="6">
        <v>67305.5</v>
      </c>
      <c r="C33" s="6">
        <v>0</v>
      </c>
      <c r="D33" s="6">
        <v>-68844.75</v>
      </c>
      <c r="E33" s="6">
        <f t="shared" ref="E33" si="195">SUM(B33:D33)</f>
        <v>-1539.25</v>
      </c>
      <c r="F33" s="12"/>
      <c r="G33" s="6">
        <v>5536416.1500000004</v>
      </c>
      <c r="H33" s="6">
        <v>-378.25</v>
      </c>
      <c r="I33" s="6">
        <v>-5278875.29</v>
      </c>
      <c r="J33" s="6">
        <f t="shared" ref="J33" si="196">SUM(G33:I33)</f>
        <v>257162.61000000034</v>
      </c>
      <c r="K33" s="12"/>
      <c r="L33" s="6">
        <f t="shared" ref="L33" si="197">B33+G33</f>
        <v>5603721.6500000004</v>
      </c>
      <c r="M33" s="6">
        <f t="shared" ref="M33" si="198">C33+H33</f>
        <v>-378.25</v>
      </c>
      <c r="N33" s="6">
        <f t="shared" ref="N33" si="199">D33+I33</f>
        <v>-5347720.04</v>
      </c>
      <c r="O33" s="6">
        <f t="shared" ref="O33" si="200">E33+J33</f>
        <v>255623.36000000034</v>
      </c>
      <c r="P33" s="6"/>
      <c r="Q33" s="6">
        <f>ROUND(O33*0.1,2)-0.01</f>
        <v>25562.33</v>
      </c>
      <c r="R33" s="6">
        <f t="shared" ref="R33" si="201">ROUND(Q33*0.15,2)</f>
        <v>3834.35</v>
      </c>
      <c r="S33" s="6">
        <f t="shared" ref="S33" si="202">ROUND(Q33*0.85,2)</f>
        <v>21727.98</v>
      </c>
    </row>
    <row r="34" spans="1:19" ht="15" customHeight="1" x14ac:dyDescent="0.25">
      <c r="A34" s="20">
        <f t="shared" si="13"/>
        <v>45654</v>
      </c>
      <c r="B34" s="6">
        <v>67619.5</v>
      </c>
      <c r="C34" s="6">
        <v>0</v>
      </c>
      <c r="D34" s="6">
        <v>-79775</v>
      </c>
      <c r="E34" s="6">
        <f t="shared" ref="E34" si="203">SUM(B34:D34)</f>
        <v>-12155.5</v>
      </c>
      <c r="F34" s="12"/>
      <c r="G34" s="6">
        <v>5937625.1299999999</v>
      </c>
      <c r="H34" s="6">
        <v>-899.16</v>
      </c>
      <c r="I34" s="6">
        <v>-5010439.2700000005</v>
      </c>
      <c r="J34" s="6">
        <f t="shared" ref="J34" si="204">SUM(G34:I34)</f>
        <v>926286.69999999925</v>
      </c>
      <c r="K34" s="12"/>
      <c r="L34" s="6">
        <f t="shared" ref="L34" si="205">B34+G34</f>
        <v>6005244.6299999999</v>
      </c>
      <c r="M34" s="6">
        <f t="shared" ref="M34" si="206">C34+H34</f>
        <v>-899.16</v>
      </c>
      <c r="N34" s="6">
        <f t="shared" ref="N34" si="207">D34+I34</f>
        <v>-5090214.2700000005</v>
      </c>
      <c r="O34" s="6">
        <f t="shared" ref="O34" si="208">E34+J34</f>
        <v>914131.19999999925</v>
      </c>
      <c r="P34" s="6"/>
      <c r="Q34" s="6">
        <f>ROUND(O34*0.1,2)</f>
        <v>91413.119999999995</v>
      </c>
      <c r="R34" s="6">
        <f t="shared" ref="R34" si="209">ROUND(Q34*0.15,2)</f>
        <v>13711.97</v>
      </c>
      <c r="S34" s="6">
        <f t="shared" ref="S34" si="210">ROUND(Q34*0.85,2)</f>
        <v>77701.149999999994</v>
      </c>
    </row>
    <row r="35" spans="1:19" ht="15" customHeight="1" x14ac:dyDescent="0.25">
      <c r="A35" s="20">
        <f t="shared" si="13"/>
        <v>45661</v>
      </c>
      <c r="B35" s="6">
        <v>95545.25</v>
      </c>
      <c r="C35" s="6">
        <v>-30</v>
      </c>
      <c r="D35" s="6">
        <v>-81413.75</v>
      </c>
      <c r="E35" s="6">
        <f t="shared" ref="E35" si="211">SUM(B35:D35)</f>
        <v>14101.5</v>
      </c>
      <c r="F35" s="12"/>
      <c r="G35" s="6">
        <v>6355151.1999999993</v>
      </c>
      <c r="H35" s="6">
        <v>-1469.58</v>
      </c>
      <c r="I35" s="6">
        <v>-5919664.79</v>
      </c>
      <c r="J35" s="6">
        <f t="shared" ref="J35" si="212">SUM(G35:I35)</f>
        <v>434016.82999999914</v>
      </c>
      <c r="K35" s="12"/>
      <c r="L35" s="6">
        <f t="shared" ref="L35" si="213">B35+G35</f>
        <v>6450696.4499999993</v>
      </c>
      <c r="M35" s="6">
        <f t="shared" ref="M35" si="214">C35+H35</f>
        <v>-1499.58</v>
      </c>
      <c r="N35" s="6">
        <f t="shared" ref="N35" si="215">D35+I35</f>
        <v>-6001078.54</v>
      </c>
      <c r="O35" s="6">
        <f t="shared" ref="O35" si="216">E35+J35</f>
        <v>448118.32999999914</v>
      </c>
      <c r="P35" s="6"/>
      <c r="Q35" s="6">
        <f>ROUND(O35*0.1,2)</f>
        <v>44811.83</v>
      </c>
      <c r="R35" s="6">
        <f t="shared" ref="R35" si="217">ROUND(Q35*0.15,2)</f>
        <v>6721.77</v>
      </c>
      <c r="S35" s="6">
        <f t="shared" ref="S35" si="218">ROUND(Q35*0.85,2)</f>
        <v>38090.06</v>
      </c>
    </row>
    <row r="36" spans="1:19" ht="15" customHeight="1" x14ac:dyDescent="0.25">
      <c r="A36" s="20">
        <f t="shared" si="13"/>
        <v>45668</v>
      </c>
      <c r="B36" s="6">
        <v>29381</v>
      </c>
      <c r="C36" s="6">
        <v>-50</v>
      </c>
      <c r="D36" s="6">
        <v>-21919</v>
      </c>
      <c r="E36" s="6">
        <f t="shared" ref="E36" si="219">SUM(B36:D36)</f>
        <v>7412</v>
      </c>
      <c r="F36" s="12"/>
      <c r="G36" s="6">
        <v>5834562.7400000002</v>
      </c>
      <c r="H36" s="6">
        <v>-497.6</v>
      </c>
      <c r="I36" s="6">
        <v>-4641518.32</v>
      </c>
      <c r="J36" s="6">
        <f t="shared" ref="J36" si="220">SUM(G36:I36)</f>
        <v>1192546.8200000003</v>
      </c>
      <c r="K36" s="12"/>
      <c r="L36" s="6">
        <f t="shared" ref="L36" si="221">B36+G36</f>
        <v>5863943.7400000002</v>
      </c>
      <c r="M36" s="6">
        <f t="shared" ref="M36" si="222">C36+H36</f>
        <v>-547.6</v>
      </c>
      <c r="N36" s="6">
        <f t="shared" ref="N36" si="223">D36+I36</f>
        <v>-4663437.32</v>
      </c>
      <c r="O36" s="6">
        <f t="shared" ref="O36" si="224">E36+J36</f>
        <v>1199958.8200000003</v>
      </c>
      <c r="P36" s="6"/>
      <c r="Q36" s="6">
        <f>ROUND(O36*0.1,2)+0.01</f>
        <v>119995.89</v>
      </c>
      <c r="R36" s="6">
        <f t="shared" ref="R36" si="225">ROUND(Q36*0.15,2)</f>
        <v>17999.38</v>
      </c>
      <c r="S36" s="6">
        <f t="shared" ref="S36" si="226">ROUND(Q36*0.85,2)</f>
        <v>101996.51</v>
      </c>
    </row>
    <row r="37" spans="1:19" ht="15" customHeight="1" x14ac:dyDescent="0.25">
      <c r="A37" s="20">
        <f t="shared" si="13"/>
        <v>45675</v>
      </c>
      <c r="B37" s="6">
        <v>39748</v>
      </c>
      <c r="C37" s="6">
        <v>0</v>
      </c>
      <c r="D37" s="6">
        <v>-27031</v>
      </c>
      <c r="E37" s="6">
        <f t="shared" ref="E37" si="227">SUM(B37:D37)</f>
        <v>12717</v>
      </c>
      <c r="F37" s="12"/>
      <c r="G37" s="6">
        <v>5752672.4100000001</v>
      </c>
      <c r="H37" s="6">
        <v>-940.06999999999994</v>
      </c>
      <c r="I37" s="6">
        <v>-4782119.1000000006</v>
      </c>
      <c r="J37" s="6">
        <f t="shared" ref="J37" si="228">SUM(G37:I37)</f>
        <v>969613.23999999929</v>
      </c>
      <c r="K37" s="12"/>
      <c r="L37" s="6">
        <f t="shared" ref="L37" si="229">B37+G37</f>
        <v>5792420.4100000001</v>
      </c>
      <c r="M37" s="6">
        <f t="shared" ref="M37" si="230">C37+H37</f>
        <v>-940.06999999999994</v>
      </c>
      <c r="N37" s="6">
        <f t="shared" ref="N37" si="231">D37+I37</f>
        <v>-4809150.1000000006</v>
      </c>
      <c r="O37" s="6">
        <f t="shared" ref="O37" si="232">E37+J37</f>
        <v>982330.23999999929</v>
      </c>
      <c r="P37" s="6"/>
      <c r="Q37" s="6">
        <f t="shared" ref="Q37:Q42" si="233">ROUND(O37*0.1,2)</f>
        <v>98233.02</v>
      </c>
      <c r="R37" s="6">
        <f t="shared" ref="R37" si="234">ROUND(Q37*0.15,2)</f>
        <v>14734.95</v>
      </c>
      <c r="S37" s="6">
        <f t="shared" ref="S37" si="235">ROUND(Q37*0.85,2)</f>
        <v>83498.070000000007</v>
      </c>
    </row>
    <row r="38" spans="1:19" ht="15" customHeight="1" x14ac:dyDescent="0.25">
      <c r="A38" s="20">
        <f t="shared" si="13"/>
        <v>45682</v>
      </c>
      <c r="B38" s="6">
        <v>27767</v>
      </c>
      <c r="C38" s="6">
        <v>0</v>
      </c>
      <c r="D38" s="6">
        <v>-21017.5</v>
      </c>
      <c r="E38" s="6">
        <f t="shared" ref="E38" si="236">SUM(B38:D38)</f>
        <v>6749.5</v>
      </c>
      <c r="F38" s="12"/>
      <c r="G38" s="6">
        <v>5045593.46</v>
      </c>
      <c r="H38" s="6">
        <v>-148.55000000000001</v>
      </c>
      <c r="I38" s="6">
        <v>-4437292.3899999997</v>
      </c>
      <c r="J38" s="6">
        <f t="shared" ref="J38" si="237">SUM(G38:I38)</f>
        <v>608152.52000000048</v>
      </c>
      <c r="K38" s="12"/>
      <c r="L38" s="6">
        <f t="shared" ref="L38" si="238">B38+G38</f>
        <v>5073360.46</v>
      </c>
      <c r="M38" s="6">
        <f t="shared" ref="M38" si="239">C38+H38</f>
        <v>-148.55000000000001</v>
      </c>
      <c r="N38" s="6">
        <f t="shared" ref="N38" si="240">D38+I38</f>
        <v>-4458309.8899999997</v>
      </c>
      <c r="O38" s="6">
        <f t="shared" ref="O38" si="241">E38+J38</f>
        <v>614902.02000000048</v>
      </c>
      <c r="P38" s="6"/>
      <c r="Q38" s="6">
        <f t="shared" si="233"/>
        <v>61490.2</v>
      </c>
      <c r="R38" s="6">
        <f t="shared" ref="R38" si="242">ROUND(Q38*0.15,2)</f>
        <v>9223.5300000000007</v>
      </c>
      <c r="S38" s="6">
        <f t="shared" ref="S38" si="243">ROUND(Q38*0.85,2)</f>
        <v>52266.67</v>
      </c>
    </row>
    <row r="39" spans="1:19" ht="15" customHeight="1" x14ac:dyDescent="0.25">
      <c r="A39" s="20">
        <f t="shared" si="13"/>
        <v>45689</v>
      </c>
      <c r="B39" s="6">
        <v>28497.5</v>
      </c>
      <c r="C39" s="6">
        <v>0</v>
      </c>
      <c r="D39" s="6">
        <v>-34509.75</v>
      </c>
      <c r="E39" s="6">
        <f t="shared" ref="E39" si="244">SUM(B39:D39)</f>
        <v>-6012.25</v>
      </c>
      <c r="F39" s="12"/>
      <c r="G39" s="6">
        <v>4494039.16</v>
      </c>
      <c r="H39" s="6">
        <v>-454.5</v>
      </c>
      <c r="I39" s="6">
        <v>-4146922.12</v>
      </c>
      <c r="J39" s="6">
        <f t="shared" ref="J39" si="245">SUM(G39:I39)</f>
        <v>346662.54000000004</v>
      </c>
      <c r="K39" s="12"/>
      <c r="L39" s="6">
        <f t="shared" ref="L39" si="246">B39+G39</f>
        <v>4522536.66</v>
      </c>
      <c r="M39" s="6">
        <f t="shared" ref="M39" si="247">C39+H39</f>
        <v>-454.5</v>
      </c>
      <c r="N39" s="6">
        <f t="shared" ref="N39" si="248">D39+I39</f>
        <v>-4181431.87</v>
      </c>
      <c r="O39" s="6">
        <f t="shared" ref="O39" si="249">E39+J39</f>
        <v>340650.29000000004</v>
      </c>
      <c r="P39" s="6"/>
      <c r="Q39" s="6">
        <f t="shared" si="233"/>
        <v>34065.03</v>
      </c>
      <c r="R39" s="6">
        <f t="shared" ref="R39" si="250">ROUND(Q39*0.15,2)</f>
        <v>5109.75</v>
      </c>
      <c r="S39" s="6">
        <f t="shared" ref="S39" si="251">ROUND(Q39*0.85,2)</f>
        <v>28955.279999999999</v>
      </c>
    </row>
    <row r="40" spans="1:19" ht="15" customHeight="1" x14ac:dyDescent="0.25">
      <c r="A40" s="20">
        <f t="shared" si="13"/>
        <v>45696</v>
      </c>
      <c r="B40" s="6">
        <v>240620.75</v>
      </c>
      <c r="C40" s="6">
        <v>0</v>
      </c>
      <c r="D40" s="6">
        <v>-184258.5</v>
      </c>
      <c r="E40" s="6">
        <f t="shared" ref="E40" si="252">SUM(B40:D40)</f>
        <v>56362.25</v>
      </c>
      <c r="F40" s="12"/>
      <c r="G40" s="6">
        <v>4148195.43</v>
      </c>
      <c r="H40" s="6">
        <v>-96</v>
      </c>
      <c r="I40" s="6">
        <v>-3347494.95</v>
      </c>
      <c r="J40" s="6">
        <f t="shared" ref="J40" si="253">SUM(G40:I40)</f>
        <v>800604.48</v>
      </c>
      <c r="K40" s="12"/>
      <c r="L40" s="6">
        <f t="shared" ref="L40" si="254">B40+G40</f>
        <v>4388816.18</v>
      </c>
      <c r="M40" s="6">
        <f t="shared" ref="M40" si="255">C40+H40</f>
        <v>-96</v>
      </c>
      <c r="N40" s="6">
        <f t="shared" ref="N40" si="256">D40+I40</f>
        <v>-3531753.45</v>
      </c>
      <c r="O40" s="6">
        <f t="shared" ref="O40" si="257">E40+J40</f>
        <v>856966.73</v>
      </c>
      <c r="P40" s="6"/>
      <c r="Q40" s="6">
        <f t="shared" si="233"/>
        <v>85696.67</v>
      </c>
      <c r="R40" s="6">
        <f t="shared" ref="R40" si="258">ROUND(Q40*0.15,2)</f>
        <v>12854.5</v>
      </c>
      <c r="S40" s="6">
        <f t="shared" ref="S40" si="259">ROUND(Q40*0.85,2)</f>
        <v>72842.17</v>
      </c>
    </row>
    <row r="41" spans="1:19" ht="15" customHeight="1" x14ac:dyDescent="0.25">
      <c r="A41" s="20">
        <f t="shared" si="13"/>
        <v>45703</v>
      </c>
      <c r="B41" s="6">
        <v>233244.5</v>
      </c>
      <c r="C41" s="6">
        <v>0</v>
      </c>
      <c r="D41" s="6">
        <v>-251257.5</v>
      </c>
      <c r="E41" s="6">
        <f t="shared" ref="E41" si="260">SUM(B41:D41)</f>
        <v>-18013</v>
      </c>
      <c r="F41" s="12"/>
      <c r="G41" s="6">
        <v>4181466.2500000005</v>
      </c>
      <c r="H41" s="6">
        <v>-11085.92</v>
      </c>
      <c r="I41" s="6">
        <v>-3513711.8600000003</v>
      </c>
      <c r="J41" s="6">
        <f t="shared" ref="J41" si="261">SUM(G41:I41)</f>
        <v>656668.4700000002</v>
      </c>
      <c r="K41" s="12"/>
      <c r="L41" s="6">
        <f t="shared" ref="L41" si="262">B41+G41</f>
        <v>4414710.75</v>
      </c>
      <c r="M41" s="6">
        <f t="shared" ref="M41" si="263">C41+H41</f>
        <v>-11085.92</v>
      </c>
      <c r="N41" s="6">
        <f t="shared" ref="N41" si="264">D41+I41</f>
        <v>-3764969.3600000003</v>
      </c>
      <c r="O41" s="6">
        <f t="shared" ref="O41" si="265">E41+J41</f>
        <v>638655.4700000002</v>
      </c>
      <c r="P41" s="6"/>
      <c r="Q41" s="6">
        <f t="shared" si="233"/>
        <v>63865.55</v>
      </c>
      <c r="R41" s="6">
        <f t="shared" ref="R41" si="266">ROUND(Q41*0.15,2)</f>
        <v>9579.83</v>
      </c>
      <c r="S41" s="6">
        <f t="shared" ref="S41" si="267">ROUND(Q41*0.85,2)</f>
        <v>54285.72</v>
      </c>
    </row>
    <row r="42" spans="1:19" ht="15" customHeight="1" x14ac:dyDescent="0.25">
      <c r="A42" s="20">
        <f t="shared" si="13"/>
        <v>45710</v>
      </c>
      <c r="B42" s="6">
        <v>18035</v>
      </c>
      <c r="C42" s="6">
        <v>0</v>
      </c>
      <c r="D42" s="6">
        <v>-15704</v>
      </c>
      <c r="E42" s="6">
        <f t="shared" ref="E42" si="268">SUM(B42:D42)</f>
        <v>2331</v>
      </c>
      <c r="F42" s="12"/>
      <c r="G42" s="6">
        <v>3443442.8</v>
      </c>
      <c r="H42" s="6">
        <v>-412.53</v>
      </c>
      <c r="I42" s="6">
        <v>-3164292.0100000002</v>
      </c>
      <c r="J42" s="6">
        <f t="shared" ref="J42" si="269">SUM(G42:I42)</f>
        <v>278738.25999999978</v>
      </c>
      <c r="K42" s="12"/>
      <c r="L42" s="6">
        <f t="shared" ref="L42" si="270">B42+G42</f>
        <v>3461477.8</v>
      </c>
      <c r="M42" s="6">
        <f t="shared" ref="M42" si="271">C42+H42</f>
        <v>-412.53</v>
      </c>
      <c r="N42" s="6">
        <f t="shared" ref="N42" si="272">D42+I42</f>
        <v>-3179996.0100000002</v>
      </c>
      <c r="O42" s="6">
        <f t="shared" ref="O42" si="273">E42+J42</f>
        <v>281069.25999999978</v>
      </c>
      <c r="P42" s="6"/>
      <c r="Q42" s="6">
        <f t="shared" si="233"/>
        <v>28106.93</v>
      </c>
      <c r="R42" s="6">
        <f t="shared" ref="R42" si="274">ROUND(Q42*0.15,2)</f>
        <v>4216.04</v>
      </c>
      <c r="S42" s="6">
        <f t="shared" ref="S42" si="275">ROUND(Q42*0.85,2)</f>
        <v>23890.89</v>
      </c>
    </row>
    <row r="43" spans="1:19" ht="15" customHeight="1" x14ac:dyDescent="0.25">
      <c r="A43" s="20">
        <f t="shared" si="13"/>
        <v>45717</v>
      </c>
      <c r="B43" s="6">
        <v>19749</v>
      </c>
      <c r="C43" s="6">
        <v>0</v>
      </c>
      <c r="D43" s="6">
        <v>-13038.75</v>
      </c>
      <c r="E43" s="6">
        <f t="shared" ref="E43" si="276">SUM(B43:D43)</f>
        <v>6710.25</v>
      </c>
      <c r="F43" s="12"/>
      <c r="G43" s="6">
        <v>3931844.1100000003</v>
      </c>
      <c r="H43" s="6">
        <v>-568.5</v>
      </c>
      <c r="I43" s="6">
        <v>-3649634.93</v>
      </c>
      <c r="J43" s="6">
        <f t="shared" ref="J43" si="277">SUM(G43:I43)</f>
        <v>281640.68000000017</v>
      </c>
      <c r="K43" s="12"/>
      <c r="L43" s="6">
        <f t="shared" ref="L43" si="278">B43+G43</f>
        <v>3951593.1100000003</v>
      </c>
      <c r="M43" s="6">
        <f t="shared" ref="M43" si="279">C43+H43</f>
        <v>-568.5</v>
      </c>
      <c r="N43" s="6">
        <f t="shared" ref="N43" si="280">D43+I43</f>
        <v>-3662673.68</v>
      </c>
      <c r="O43" s="6">
        <f t="shared" ref="O43" si="281">E43+J43</f>
        <v>288350.93000000017</v>
      </c>
      <c r="P43" s="6"/>
      <c r="Q43" s="6">
        <f t="shared" ref="Q43" si="282">ROUND(O43*0.1,2)</f>
        <v>28835.09</v>
      </c>
      <c r="R43" s="6">
        <f t="shared" ref="R43" si="283">ROUND(Q43*0.15,2)</f>
        <v>4325.26</v>
      </c>
      <c r="S43" s="6">
        <f t="shared" ref="S43" si="284">ROUND(Q43*0.85,2)</f>
        <v>24509.83</v>
      </c>
    </row>
    <row r="44" spans="1:19" ht="15" customHeight="1" x14ac:dyDescent="0.25">
      <c r="A44" s="20">
        <f t="shared" si="13"/>
        <v>45724</v>
      </c>
      <c r="B44" s="6">
        <v>37706.25</v>
      </c>
      <c r="C44" s="6">
        <v>0</v>
      </c>
      <c r="D44" s="6">
        <v>-29668</v>
      </c>
      <c r="E44" s="6">
        <f t="shared" ref="E44" si="285">SUM(B44:D44)</f>
        <v>8038.25</v>
      </c>
      <c r="F44" s="12"/>
      <c r="G44" s="6">
        <v>4193825.81</v>
      </c>
      <c r="H44" s="6">
        <v>-107.07</v>
      </c>
      <c r="I44" s="6">
        <v>-3883280.2100000009</v>
      </c>
      <c r="J44" s="6">
        <f t="shared" ref="J44" si="286">SUM(G44:I44)</f>
        <v>310438.52999999933</v>
      </c>
      <c r="K44" s="12"/>
      <c r="L44" s="6">
        <f t="shared" ref="L44" si="287">B44+G44</f>
        <v>4231532.0600000005</v>
      </c>
      <c r="M44" s="6">
        <f t="shared" ref="M44" si="288">C44+H44</f>
        <v>-107.07</v>
      </c>
      <c r="N44" s="6">
        <f t="shared" ref="N44" si="289">D44+I44</f>
        <v>-3912948.2100000009</v>
      </c>
      <c r="O44" s="6">
        <f t="shared" ref="O44" si="290">E44+J44</f>
        <v>318476.77999999933</v>
      </c>
      <c r="P44" s="6"/>
      <c r="Q44" s="6">
        <f t="shared" ref="Q44" si="291">ROUND(O44*0.1,2)</f>
        <v>31847.68</v>
      </c>
      <c r="R44" s="6">
        <f t="shared" ref="R44" si="292">ROUND(Q44*0.15,2)</f>
        <v>4777.1499999999996</v>
      </c>
      <c r="S44" s="6">
        <f t="shared" ref="S44" si="293">ROUND(Q44*0.85,2)</f>
        <v>27070.53</v>
      </c>
    </row>
    <row r="45" spans="1:19" ht="15" customHeight="1" x14ac:dyDescent="0.25">
      <c r="A45" s="20">
        <f t="shared" si="13"/>
        <v>45731</v>
      </c>
      <c r="B45" s="6">
        <v>19006.25</v>
      </c>
      <c r="C45" s="6">
        <v>0</v>
      </c>
      <c r="D45" s="6">
        <v>-12068.25</v>
      </c>
      <c r="E45" s="6">
        <f t="shared" ref="E45" si="294">SUM(B45:D45)</f>
        <v>6938</v>
      </c>
      <c r="F45" s="12"/>
      <c r="G45" s="6">
        <v>4964072.209999999</v>
      </c>
      <c r="H45" s="6">
        <v>-42</v>
      </c>
      <c r="I45" s="6">
        <v>-4685758.54</v>
      </c>
      <c r="J45" s="6">
        <f t="shared" ref="J45" si="295">SUM(G45:I45)</f>
        <v>278271.66999999899</v>
      </c>
      <c r="K45" s="12"/>
      <c r="L45" s="6">
        <f t="shared" ref="L45" si="296">B45+G45</f>
        <v>4983078.459999999</v>
      </c>
      <c r="M45" s="6">
        <f t="shared" ref="M45" si="297">C45+H45</f>
        <v>-42</v>
      </c>
      <c r="N45" s="6">
        <f t="shared" ref="N45" si="298">D45+I45</f>
        <v>-4697826.79</v>
      </c>
      <c r="O45" s="6">
        <f t="shared" ref="O45" si="299">E45+J45</f>
        <v>285209.66999999899</v>
      </c>
      <c r="P45" s="6"/>
      <c r="Q45" s="6">
        <f t="shared" ref="Q45" si="300">ROUND(O45*0.1,2)</f>
        <v>28520.97</v>
      </c>
      <c r="R45" s="6">
        <f t="shared" ref="R45" si="301">ROUND(Q45*0.15,2)</f>
        <v>4278.1499999999996</v>
      </c>
      <c r="S45" s="6">
        <f t="shared" ref="S45" si="302">ROUND(Q45*0.85,2)</f>
        <v>24242.82</v>
      </c>
    </row>
    <row r="46" spans="1:19" ht="15" customHeight="1" x14ac:dyDescent="0.25">
      <c r="A46" s="20">
        <f t="shared" si="13"/>
        <v>45738</v>
      </c>
      <c r="B46" s="6">
        <v>220706</v>
      </c>
      <c r="C46" s="6">
        <v>-100</v>
      </c>
      <c r="D46" s="6">
        <v>-220180.5</v>
      </c>
      <c r="E46" s="6">
        <f t="shared" ref="E46" si="303">SUM(B46:D46)</f>
        <v>425.5</v>
      </c>
      <c r="F46" s="12"/>
      <c r="G46" s="6">
        <v>4975313.47</v>
      </c>
      <c r="H46" s="6">
        <v>-20</v>
      </c>
      <c r="I46" s="6">
        <v>-4278333.1400000006</v>
      </c>
      <c r="J46" s="6">
        <f t="shared" ref="J46" si="304">SUM(G46:I46)</f>
        <v>696960.32999999914</v>
      </c>
      <c r="K46" s="12"/>
      <c r="L46" s="6">
        <f t="shared" ref="L46" si="305">B46+G46</f>
        <v>5196019.47</v>
      </c>
      <c r="M46" s="6">
        <f t="shared" ref="M46" si="306">C46+H46</f>
        <v>-120</v>
      </c>
      <c r="N46" s="6">
        <f t="shared" ref="N46" si="307">D46+I46</f>
        <v>-4498513.6400000006</v>
      </c>
      <c r="O46" s="6">
        <f t="shared" ref="O46" si="308">E46+J46</f>
        <v>697385.82999999914</v>
      </c>
      <c r="P46" s="6"/>
      <c r="Q46" s="6">
        <f t="shared" ref="Q46" si="309">ROUND(O46*0.1,2)</f>
        <v>69738.58</v>
      </c>
      <c r="R46" s="6">
        <f t="shared" ref="R46" si="310">ROUND(Q46*0.15,2)</f>
        <v>10460.790000000001</v>
      </c>
      <c r="S46" s="6">
        <f t="shared" ref="S46" si="311">ROUND(Q46*0.85,2)</f>
        <v>59277.79</v>
      </c>
    </row>
    <row r="47" spans="1:19" ht="15" customHeight="1" x14ac:dyDescent="0.25">
      <c r="A47" s="20">
        <f t="shared" si="13"/>
        <v>45745</v>
      </c>
      <c r="B47" s="6">
        <v>31132.25</v>
      </c>
      <c r="C47" s="6">
        <v>-100</v>
      </c>
      <c r="D47" s="6">
        <v>-27790.25</v>
      </c>
      <c r="E47" s="6">
        <f t="shared" ref="E47" si="312">SUM(B47:D47)</f>
        <v>3242</v>
      </c>
      <c r="F47" s="12"/>
      <c r="G47" s="6">
        <v>4440064.57</v>
      </c>
      <c r="H47" s="6">
        <v>-222.5</v>
      </c>
      <c r="I47" s="6">
        <v>-4691696.4400000004</v>
      </c>
      <c r="J47" s="6">
        <f t="shared" ref="J47" si="313">SUM(G47:I47)</f>
        <v>-251854.37000000011</v>
      </c>
      <c r="K47" s="12"/>
      <c r="L47" s="6">
        <f t="shared" ref="L47" si="314">B47+G47</f>
        <v>4471196.82</v>
      </c>
      <c r="M47" s="6">
        <f t="shared" ref="M47" si="315">C47+H47</f>
        <v>-322.5</v>
      </c>
      <c r="N47" s="6">
        <f t="shared" ref="N47" si="316">D47+I47</f>
        <v>-4719486.6900000004</v>
      </c>
      <c r="O47" s="6">
        <f t="shared" ref="O47" si="317">E47+J47</f>
        <v>-248612.37000000011</v>
      </c>
      <c r="P47" s="6"/>
      <c r="Q47" s="6">
        <f>ROUND(O47*0.1,2)+0.01</f>
        <v>-24861.230000000003</v>
      </c>
      <c r="R47" s="6">
        <f t="shared" ref="R47" si="318">ROUND(Q47*0.15,2)</f>
        <v>-3729.18</v>
      </c>
      <c r="S47" s="6">
        <f t="shared" ref="S47" si="319">ROUND(Q47*0.85,2)</f>
        <v>-21132.05</v>
      </c>
    </row>
    <row r="48" spans="1:19" ht="15" customHeight="1" x14ac:dyDescent="0.25">
      <c r="A48" s="20">
        <f t="shared" si="13"/>
        <v>45752</v>
      </c>
      <c r="B48" s="6">
        <v>20000.75</v>
      </c>
      <c r="C48" s="6">
        <v>0</v>
      </c>
      <c r="D48" s="6">
        <v>-22196</v>
      </c>
      <c r="E48" s="6">
        <f t="shared" ref="E48" si="320">SUM(B48:D48)</f>
        <v>-2195.25</v>
      </c>
      <c r="F48" s="12"/>
      <c r="G48" s="6">
        <v>4666865.6300000008</v>
      </c>
      <c r="H48" s="6">
        <v>-1154.5899999999999</v>
      </c>
      <c r="I48" s="6">
        <v>-4442572.09</v>
      </c>
      <c r="J48" s="6">
        <f t="shared" ref="J48" si="321">SUM(G48:I48)</f>
        <v>223138.95000000112</v>
      </c>
      <c r="K48" s="12"/>
      <c r="L48" s="6">
        <f t="shared" ref="L48" si="322">B48+G48</f>
        <v>4686866.3800000008</v>
      </c>
      <c r="M48" s="6">
        <f t="shared" ref="M48" si="323">C48+H48</f>
        <v>-1154.5899999999999</v>
      </c>
      <c r="N48" s="6">
        <f t="shared" ref="N48" si="324">D48+I48</f>
        <v>-4464768.09</v>
      </c>
      <c r="O48" s="6">
        <f t="shared" ref="O48" si="325">E48+J48</f>
        <v>220943.70000000112</v>
      </c>
      <c r="P48" s="6"/>
      <c r="Q48" s="6">
        <f>ROUND(O48*0.1,2)</f>
        <v>22094.37</v>
      </c>
      <c r="R48" s="6">
        <f t="shared" ref="R48" si="326">ROUND(Q48*0.15,2)</f>
        <v>3314.16</v>
      </c>
      <c r="S48" s="6">
        <f t="shared" ref="S48" si="327">ROUND(Q48*0.85,2)</f>
        <v>18780.21</v>
      </c>
    </row>
    <row r="49" spans="1:19" ht="15" customHeight="1" x14ac:dyDescent="0.25">
      <c r="A49" s="17"/>
      <c r="B49" s="6"/>
      <c r="C49" s="6"/>
      <c r="D49" s="6"/>
      <c r="E49" s="6"/>
      <c r="F49" s="12"/>
      <c r="G49" s="6"/>
      <c r="H49" s="6"/>
      <c r="I49" s="6"/>
      <c r="J49" s="6"/>
      <c r="K49" s="12"/>
      <c r="L49" s="6"/>
      <c r="M49" s="6"/>
      <c r="N49" s="6"/>
      <c r="O49" s="6"/>
      <c r="P49" s="6"/>
      <c r="Q49" s="6"/>
      <c r="R49" s="6"/>
      <c r="S49" s="18"/>
    </row>
    <row r="50" spans="1:19" ht="15" customHeight="1" thickBot="1" x14ac:dyDescent="0.3">
      <c r="B50" s="7">
        <f>SUM(B9:B49)</f>
        <v>3408088.75</v>
      </c>
      <c r="C50" s="7">
        <f>SUM(C9:C49)</f>
        <v>-5720</v>
      </c>
      <c r="D50" s="7">
        <f>SUM(D9:D49)</f>
        <v>-3024422.25</v>
      </c>
      <c r="E50" s="7">
        <f>SUM(E9:E49)</f>
        <v>377946.5</v>
      </c>
      <c r="F50" s="12"/>
      <c r="G50" s="7">
        <f>SUM(G9:G49)</f>
        <v>180979290.81000003</v>
      </c>
      <c r="H50" s="7">
        <f>SUM(H9:H49)</f>
        <v>-39827.139999999992</v>
      </c>
      <c r="I50" s="7">
        <f>SUM(I9:I49)</f>
        <v>-160374489.19000003</v>
      </c>
      <c r="J50" s="7">
        <f>SUM(J9:J49)</f>
        <v>20564974.479999997</v>
      </c>
      <c r="K50" s="12"/>
      <c r="L50" s="7">
        <f>SUM(L9:L49)</f>
        <v>184387379.56000003</v>
      </c>
      <c r="M50" s="7">
        <f>SUM(M9:M49)</f>
        <v>-45547.139999999985</v>
      </c>
      <c r="N50" s="7">
        <f>SUM(N9:N49)</f>
        <v>-163398911.44000003</v>
      </c>
      <c r="O50" s="7">
        <f>SUM(O9:O49)</f>
        <v>20942920.979999997</v>
      </c>
      <c r="P50" s="12"/>
      <c r="Q50" s="7">
        <f>SUM(Q9:Q49)</f>
        <v>2094292.1200000006</v>
      </c>
      <c r="R50" s="7">
        <f>SUM(R9:R49)</f>
        <v>314143.81</v>
      </c>
      <c r="S50" s="7">
        <f>SUM(S9:S49)</f>
        <v>1780148.3099999998</v>
      </c>
    </row>
    <row r="51" spans="1:19" ht="15" customHeight="1" thickTop="1" x14ac:dyDescent="0.25"/>
    <row r="52" spans="1:19" ht="15" customHeight="1" x14ac:dyDescent="0.25">
      <c r="A52" s="11" t="s">
        <v>23</v>
      </c>
    </row>
    <row r="53" spans="1:19" ht="15" customHeight="1" x14ac:dyDescent="0.25">
      <c r="A53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Total</vt:lpstr>
      <vt:lpstr>Mountaineer</vt:lpstr>
      <vt:lpstr>Wheeling</vt:lpstr>
      <vt:lpstr>Mardi Gras</vt:lpstr>
      <vt:lpstr>Charles Town</vt:lpstr>
      <vt:lpstr>Greenbrier</vt:lpstr>
      <vt:lpstr>'Charles Town'!Print_Area</vt:lpstr>
      <vt:lpstr>Greenbrier!Print_Area</vt:lpstr>
      <vt:lpstr>'Mardi Gras'!Print_Area</vt:lpstr>
      <vt:lpstr>Mountaineer!Print_Area</vt:lpstr>
      <vt:lpstr>Total!Print_Area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2020-10-08T15:44:25Z</cp:lastPrinted>
  <dcterms:created xsi:type="dcterms:W3CDTF">2018-09-06T17:44:55Z</dcterms:created>
  <dcterms:modified xsi:type="dcterms:W3CDTF">2025-04-10T14:07:56Z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2024-08-28T19:01:02Z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ffc4e627-c670-4a40-8495-6ce5e3af31dc</vt:lpwstr>
  </property>
  <property fmtid="{D5CDD505-2E9C-101B-9397-08002B2CF9AE}" pid="8" name="MSIP_Label_defa4170-0d19-0005-0004-bc88714345d2_ContentBits">
    <vt:lpwstr>0</vt:lpwstr>
  </property>
</Properties>
</file>